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 activeTab="2"/>
  </bookViews>
  <sheets>
    <sheet name="Rekapitulace stavby" sheetId="1" r:id="rId1"/>
    <sheet name="EL - Elektro" sheetId="2" state="hidden" r:id="rId2"/>
    <sheet name="ÚT - Ústřední vytápění" sheetId="3" r:id="rId3"/>
  </sheets>
  <definedNames>
    <definedName name="_xlnm._FilterDatabase" localSheetId="1" hidden="1">'EL - Elektro'!$C$123:$K$162</definedName>
    <definedName name="_xlnm._FilterDatabase" localSheetId="2" hidden="1">'ÚT - Ústřední vytápění'!$C$125:$K$223</definedName>
    <definedName name="_xlnm.Print_Titles" localSheetId="1">'EL - Elektro'!$123:$123</definedName>
    <definedName name="_xlnm.Print_Titles" localSheetId="0">'Rekapitulace stavby'!$92:$92</definedName>
    <definedName name="_xlnm.Print_Titles" localSheetId="2">'ÚT - Ústřední vytápění'!$125:$125</definedName>
    <definedName name="_xlnm.Print_Area" localSheetId="1">'EL - Elektro'!$C$4:$J$76,'EL - Elektro'!$C$82:$J$105,'EL - Elektro'!$C$111:$K$162</definedName>
    <definedName name="_xlnm.Print_Area" localSheetId="0">'Rekapitulace stavby'!$D$4:$AO$76,'Rekapitulace stavby'!$C$82:$AQ$97</definedName>
    <definedName name="_xlnm.Print_Area" localSheetId="2">'ÚT - Ústřední vytápění'!$C$4:$J$76,'ÚT - Ústřední vytápění'!$C$82:$J$107,'ÚT - Ústřední vytápění'!$C$113:$K$223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223" i="3"/>
  <c r="BH223" i="3"/>
  <c r="BG223" i="3"/>
  <c r="BF223" i="3"/>
  <c r="T223" i="3"/>
  <c r="T222" i="3"/>
  <c r="T221" i="3" s="1"/>
  <c r="R223" i="3"/>
  <c r="R222" i="3" s="1"/>
  <c r="R221" i="3" s="1"/>
  <c r="P223" i="3"/>
  <c r="P222" i="3"/>
  <c r="P221" i="3" s="1"/>
  <c r="BI220" i="3"/>
  <c r="BH220" i="3"/>
  <c r="BG220" i="3"/>
  <c r="BF220" i="3"/>
  <c r="T220" i="3"/>
  <c r="T219" i="3" s="1"/>
  <c r="R220" i="3"/>
  <c r="R219" i="3" s="1"/>
  <c r="P220" i="3"/>
  <c r="P219" i="3" s="1"/>
  <c r="BI218" i="3"/>
  <c r="BH218" i="3"/>
  <c r="BG218" i="3"/>
  <c r="BF218" i="3"/>
  <c r="T218" i="3"/>
  <c r="R218" i="3"/>
  <c r="P218" i="3"/>
  <c r="BI217" i="3"/>
  <c r="BH217" i="3"/>
  <c r="BG217" i="3"/>
  <c r="BF217" i="3"/>
  <c r="T217" i="3"/>
  <c r="R217" i="3"/>
  <c r="P217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4" i="3"/>
  <c r="BH214" i="3"/>
  <c r="BG214" i="3"/>
  <c r="BF214" i="3"/>
  <c r="T214" i="3"/>
  <c r="R214" i="3"/>
  <c r="P214" i="3"/>
  <c r="BI213" i="3"/>
  <c r="BH213" i="3"/>
  <c r="BG213" i="3"/>
  <c r="BF213" i="3"/>
  <c r="T213" i="3"/>
  <c r="R213" i="3"/>
  <c r="P213" i="3"/>
  <c r="BI212" i="3"/>
  <c r="BH212" i="3"/>
  <c r="BG212" i="3"/>
  <c r="BF212" i="3"/>
  <c r="T212" i="3"/>
  <c r="R212" i="3"/>
  <c r="P212" i="3"/>
  <c r="BI211" i="3"/>
  <c r="BH211" i="3"/>
  <c r="BG211" i="3"/>
  <c r="BF211" i="3"/>
  <c r="T211" i="3"/>
  <c r="R211" i="3"/>
  <c r="P211" i="3"/>
  <c r="BI210" i="3"/>
  <c r="BH210" i="3"/>
  <c r="BG210" i="3"/>
  <c r="BF210" i="3"/>
  <c r="T210" i="3"/>
  <c r="R210" i="3"/>
  <c r="P210" i="3"/>
  <c r="BI209" i="3"/>
  <c r="BH209" i="3"/>
  <c r="BG209" i="3"/>
  <c r="BF209" i="3"/>
  <c r="T209" i="3"/>
  <c r="R209" i="3"/>
  <c r="P209" i="3"/>
  <c r="BI208" i="3"/>
  <c r="BH208" i="3"/>
  <c r="BG208" i="3"/>
  <c r="BF208" i="3"/>
  <c r="T208" i="3"/>
  <c r="R208" i="3"/>
  <c r="P208" i="3"/>
  <c r="BI207" i="3"/>
  <c r="BH207" i="3"/>
  <c r="BG207" i="3"/>
  <c r="BF207" i="3"/>
  <c r="T207" i="3"/>
  <c r="R207" i="3"/>
  <c r="P207" i="3"/>
  <c r="BI206" i="3"/>
  <c r="BH206" i="3"/>
  <c r="BG206" i="3"/>
  <c r="BF206" i="3"/>
  <c r="T206" i="3"/>
  <c r="R206" i="3"/>
  <c r="P206" i="3"/>
  <c r="BI205" i="3"/>
  <c r="BH205" i="3"/>
  <c r="BG205" i="3"/>
  <c r="BF205" i="3"/>
  <c r="T205" i="3"/>
  <c r="R205" i="3"/>
  <c r="P205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6" i="3"/>
  <c r="BH196" i="3"/>
  <c r="BG196" i="3"/>
  <c r="BF196" i="3"/>
  <c r="T196" i="3"/>
  <c r="R196" i="3"/>
  <c r="P196" i="3"/>
  <c r="BI195" i="3"/>
  <c r="BH195" i="3"/>
  <c r="BG195" i="3"/>
  <c r="BF195" i="3"/>
  <c r="T195" i="3"/>
  <c r="R195" i="3"/>
  <c r="P195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F120" i="3"/>
  <c r="E118" i="3"/>
  <c r="F89" i="3"/>
  <c r="E87" i="3"/>
  <c r="J24" i="3"/>
  <c r="E24" i="3"/>
  <c r="J92" i="3" s="1"/>
  <c r="J23" i="3"/>
  <c r="J21" i="3"/>
  <c r="E21" i="3"/>
  <c r="J91" i="3" s="1"/>
  <c r="J20" i="3"/>
  <c r="J18" i="3"/>
  <c r="E18" i="3"/>
  <c r="F123" i="3" s="1"/>
  <c r="J17" i="3"/>
  <c r="J15" i="3"/>
  <c r="E15" i="3"/>
  <c r="F122" i="3" s="1"/>
  <c r="J14" i="3"/>
  <c r="J12" i="3"/>
  <c r="J120" i="3"/>
  <c r="E7" i="3"/>
  <c r="E116" i="3" s="1"/>
  <c r="J37" i="2"/>
  <c r="J36" i="2"/>
  <c r="AY95" i="1" s="1"/>
  <c r="J35" i="2"/>
  <c r="AX95" i="1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T152" i="2"/>
  <c r="R153" i="2"/>
  <c r="R152" i="2"/>
  <c r="P153" i="2"/>
  <c r="P152" i="2"/>
  <c r="BI151" i="2"/>
  <c r="BH151" i="2"/>
  <c r="BG151" i="2"/>
  <c r="BF151" i="2"/>
  <c r="T151" i="2"/>
  <c r="T150" i="2"/>
  <c r="R151" i="2"/>
  <c r="R150" i="2" s="1"/>
  <c r="P151" i="2"/>
  <c r="P150" i="2"/>
  <c r="BI149" i="2"/>
  <c r="BH149" i="2"/>
  <c r="BG149" i="2"/>
  <c r="BF149" i="2"/>
  <c r="T149" i="2"/>
  <c r="T148" i="2"/>
  <c r="R149" i="2"/>
  <c r="R148" i="2"/>
  <c r="P149" i="2"/>
  <c r="P148" i="2" s="1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F118" i="2"/>
  <c r="E116" i="2"/>
  <c r="F89" i="2"/>
  <c r="E87" i="2"/>
  <c r="J24" i="2"/>
  <c r="E24" i="2"/>
  <c r="J121" i="2" s="1"/>
  <c r="J23" i="2"/>
  <c r="J21" i="2"/>
  <c r="E21" i="2"/>
  <c r="J91" i="2" s="1"/>
  <c r="J20" i="2"/>
  <c r="J18" i="2"/>
  <c r="E18" i="2"/>
  <c r="F121" i="2" s="1"/>
  <c r="J17" i="2"/>
  <c r="J15" i="2"/>
  <c r="E15" i="2"/>
  <c r="F120" i="2" s="1"/>
  <c r="J14" i="2"/>
  <c r="J12" i="2"/>
  <c r="J118" i="2"/>
  <c r="E7" i="2"/>
  <c r="E114" i="2"/>
  <c r="L90" i="1"/>
  <c r="AM90" i="1"/>
  <c r="AM89" i="1"/>
  <c r="L89" i="1"/>
  <c r="AM87" i="1"/>
  <c r="L87" i="1"/>
  <c r="L85" i="1"/>
  <c r="L84" i="1"/>
  <c r="J223" i="3"/>
  <c r="J220" i="3"/>
  <c r="BK218" i="3"/>
  <c r="J217" i="3"/>
  <c r="BK216" i="3"/>
  <c r="BK215" i="3"/>
  <c r="BK214" i="3"/>
  <c r="BK213" i="3"/>
  <c r="J212" i="3"/>
  <c r="J211" i="3"/>
  <c r="BK210" i="3"/>
  <c r="J209" i="3"/>
  <c r="J207" i="3"/>
  <c r="BK206" i="3"/>
  <c r="BK205" i="3"/>
  <c r="BK204" i="3"/>
  <c r="J203" i="3"/>
  <c r="J201" i="3"/>
  <c r="BK200" i="3"/>
  <c r="J199" i="3"/>
  <c r="BK197" i="3"/>
  <c r="BK195" i="3"/>
  <c r="J192" i="3"/>
  <c r="BK190" i="3"/>
  <c r="BK188" i="3"/>
  <c r="BK185" i="3"/>
  <c r="BK184" i="3"/>
  <c r="J182" i="3"/>
  <c r="J181" i="3"/>
  <c r="BK180" i="3"/>
  <c r="BK179" i="3"/>
  <c r="J177" i="3"/>
  <c r="BK176" i="3"/>
  <c r="J175" i="3"/>
  <c r="BK173" i="3"/>
  <c r="BK172" i="3"/>
  <c r="BK169" i="3"/>
  <c r="J168" i="3"/>
  <c r="BK166" i="3"/>
  <c r="J164" i="3"/>
  <c r="BK163" i="3"/>
  <c r="J162" i="3"/>
  <c r="J161" i="3"/>
  <c r="BK159" i="3"/>
  <c r="J157" i="3"/>
  <c r="J156" i="3"/>
  <c r="BK154" i="3"/>
  <c r="J152" i="3"/>
  <c r="BK146" i="3"/>
  <c r="J144" i="3"/>
  <c r="J143" i="3"/>
  <c r="BK142" i="3"/>
  <c r="J141" i="3"/>
  <c r="J140" i="3"/>
  <c r="BK138" i="3"/>
  <c r="BK136" i="3"/>
  <c r="J135" i="3"/>
  <c r="BK133" i="3"/>
  <c r="BK162" i="2"/>
  <c r="BK161" i="2"/>
  <c r="J160" i="2"/>
  <c r="BK158" i="2"/>
  <c r="J156" i="2"/>
  <c r="BK155" i="2"/>
  <c r="BK153" i="2"/>
  <c r="J149" i="2"/>
  <c r="J145" i="2"/>
  <c r="J142" i="2"/>
  <c r="BK141" i="2"/>
  <c r="BK140" i="2"/>
  <c r="BK139" i="2"/>
  <c r="BK136" i="2"/>
  <c r="BK135" i="2"/>
  <c r="J133" i="2"/>
  <c r="J132" i="2"/>
  <c r="BK131" i="2"/>
  <c r="BK129" i="2"/>
  <c r="J128" i="2"/>
  <c r="BK223" i="3"/>
  <c r="BK220" i="3"/>
  <c r="J218" i="3"/>
  <c r="BK217" i="3"/>
  <c r="J216" i="3"/>
  <c r="J215" i="3"/>
  <c r="J214" i="3"/>
  <c r="J213" i="3"/>
  <c r="BK212" i="3"/>
  <c r="BK211" i="3"/>
  <c r="J210" i="3"/>
  <c r="BK209" i="3"/>
  <c r="BK208" i="3"/>
  <c r="J208" i="3"/>
  <c r="BK207" i="3"/>
  <c r="J206" i="3"/>
  <c r="J205" i="3"/>
  <c r="J204" i="3"/>
  <c r="BK203" i="3"/>
  <c r="BK202" i="3"/>
  <c r="J200" i="3"/>
  <c r="BK199" i="3"/>
  <c r="BK198" i="3"/>
  <c r="J197" i="3"/>
  <c r="J196" i="3"/>
  <c r="J195" i="3"/>
  <c r="BK193" i="3"/>
  <c r="BK192" i="3"/>
  <c r="BK191" i="3"/>
  <c r="J190" i="3"/>
  <c r="J189" i="3"/>
  <c r="J187" i="3"/>
  <c r="BK186" i="3"/>
  <c r="BK183" i="3"/>
  <c r="BK182" i="3"/>
  <c r="J179" i="3"/>
  <c r="J178" i="3"/>
  <c r="J176" i="3"/>
  <c r="J174" i="3"/>
  <c r="J172" i="3"/>
  <c r="J171" i="3"/>
  <c r="J170" i="3"/>
  <c r="BK168" i="3"/>
  <c r="J167" i="3"/>
  <c r="J166" i="3"/>
  <c r="BK164" i="3"/>
  <c r="J163" i="3"/>
  <c r="BK161" i="3"/>
  <c r="BK160" i="3"/>
  <c r="J159" i="3"/>
  <c r="J158" i="3"/>
  <c r="BK156" i="3"/>
  <c r="J155" i="3"/>
  <c r="BK153" i="3"/>
  <c r="BK152" i="3"/>
  <c r="J151" i="3"/>
  <c r="BK150" i="3"/>
  <c r="BK148" i="3"/>
  <c r="J147" i="3"/>
  <c r="J145" i="3"/>
  <c r="BK144" i="3"/>
  <c r="BK141" i="3"/>
  <c r="BK139" i="3"/>
  <c r="BK135" i="3"/>
  <c r="J133" i="3"/>
  <c r="J132" i="3"/>
  <c r="J131" i="3"/>
  <c r="J130" i="3"/>
  <c r="J129" i="3"/>
  <c r="J161" i="2"/>
  <c r="BK159" i="2"/>
  <c r="J158" i="2"/>
  <c r="BK156" i="2"/>
  <c r="J155" i="2"/>
  <c r="J153" i="2"/>
  <c r="J151" i="2"/>
  <c r="BK149" i="2"/>
  <c r="BK146" i="2"/>
  <c r="J144" i="2"/>
  <c r="BK143" i="2"/>
  <c r="J139" i="2"/>
  <c r="J138" i="2"/>
  <c r="J137" i="2"/>
  <c r="J135" i="2"/>
  <c r="J134" i="2"/>
  <c r="BK132" i="2"/>
  <c r="J131" i="2"/>
  <c r="BK130" i="2"/>
  <c r="J127" i="2"/>
  <c r="AS94" i="1"/>
  <c r="J202" i="3"/>
  <c r="BK201" i="3"/>
  <c r="J198" i="3"/>
  <c r="BK196" i="3"/>
  <c r="J193" i="3"/>
  <c r="J191" i="3"/>
  <c r="BK189" i="3"/>
  <c r="J188" i="3"/>
  <c r="BK187" i="3"/>
  <c r="J186" i="3"/>
  <c r="J185" i="3"/>
  <c r="J184" i="3"/>
  <c r="J183" i="3"/>
  <c r="BK181" i="3"/>
  <c r="J180" i="3"/>
  <c r="BK178" i="3"/>
  <c r="BK177" i="3"/>
  <c r="BK175" i="3"/>
  <c r="BK174" i="3"/>
  <c r="J173" i="3"/>
  <c r="BK171" i="3"/>
  <c r="BK170" i="3"/>
  <c r="J169" i="3"/>
  <c r="BK167" i="3"/>
  <c r="BK162" i="3"/>
  <c r="J160" i="3"/>
  <c r="BK158" i="3"/>
  <c r="BK157" i="3"/>
  <c r="BK155" i="3"/>
  <c r="J154" i="3"/>
  <c r="J153" i="3"/>
  <c r="BK151" i="3"/>
  <c r="J150" i="3"/>
  <c r="J148" i="3"/>
  <c r="BK147" i="3"/>
  <c r="J146" i="3"/>
  <c r="BK145" i="3"/>
  <c r="BK143" i="3"/>
  <c r="J142" i="3"/>
  <c r="BK140" i="3"/>
  <c r="J139" i="3"/>
  <c r="J138" i="3"/>
  <c r="J136" i="3"/>
  <c r="BK132" i="3"/>
  <c r="BK131" i="3"/>
  <c r="BK130" i="3"/>
  <c r="BK129" i="3"/>
  <c r="J162" i="2"/>
  <c r="BK160" i="2"/>
  <c r="J159" i="2"/>
  <c r="BK151" i="2"/>
  <c r="J146" i="2"/>
  <c r="BK145" i="2"/>
  <c r="BK144" i="2"/>
  <c r="J143" i="2"/>
  <c r="BK142" i="2"/>
  <c r="J141" i="2"/>
  <c r="J140" i="2"/>
  <c r="BK138" i="2"/>
  <c r="BK137" i="2"/>
  <c r="J136" i="2"/>
  <c r="BK134" i="2"/>
  <c r="BK133" i="2"/>
  <c r="J130" i="2"/>
  <c r="J129" i="2"/>
  <c r="BK128" i="2"/>
  <c r="BK127" i="2"/>
  <c r="BK126" i="2" l="1"/>
  <c r="BK125" i="2" s="1"/>
  <c r="T126" i="2"/>
  <c r="T125" i="2" s="1"/>
  <c r="P154" i="2"/>
  <c r="P147" i="2" s="1"/>
  <c r="T154" i="2"/>
  <c r="T147" i="2" s="1"/>
  <c r="P157" i="2"/>
  <c r="R126" i="2"/>
  <c r="R125" i="2"/>
  <c r="BK154" i="2"/>
  <c r="J154" i="2"/>
  <c r="J103" i="2" s="1"/>
  <c r="BK157" i="2"/>
  <c r="J157" i="2" s="1"/>
  <c r="J104" i="2" s="1"/>
  <c r="R157" i="2"/>
  <c r="BK128" i="3"/>
  <c r="R128" i="3"/>
  <c r="BK134" i="3"/>
  <c r="J134" i="3" s="1"/>
  <c r="J99" i="3" s="1"/>
  <c r="P134" i="3"/>
  <c r="BK137" i="3"/>
  <c r="J137" i="3" s="1"/>
  <c r="J100" i="3" s="1"/>
  <c r="R137" i="3"/>
  <c r="BK149" i="3"/>
  <c r="J149" i="3" s="1"/>
  <c r="J101" i="3" s="1"/>
  <c r="T149" i="3"/>
  <c r="P165" i="3"/>
  <c r="T165" i="3"/>
  <c r="R194" i="3"/>
  <c r="P126" i="2"/>
  <c r="P125" i="2"/>
  <c r="R154" i="2"/>
  <c r="R147" i="2"/>
  <c r="T157" i="2"/>
  <c r="P128" i="3"/>
  <c r="T128" i="3"/>
  <c r="R134" i="3"/>
  <c r="T134" i="3"/>
  <c r="P137" i="3"/>
  <c r="T137" i="3"/>
  <c r="P149" i="3"/>
  <c r="R149" i="3"/>
  <c r="BK165" i="3"/>
  <c r="J165" i="3" s="1"/>
  <c r="J102" i="3" s="1"/>
  <c r="R165" i="3"/>
  <c r="BK194" i="3"/>
  <c r="J194" i="3" s="1"/>
  <c r="J103" i="3" s="1"/>
  <c r="P194" i="3"/>
  <c r="T194" i="3"/>
  <c r="F91" i="2"/>
  <c r="J92" i="2"/>
  <c r="J120" i="2"/>
  <c r="BE129" i="2"/>
  <c r="BE133" i="2"/>
  <c r="BE135" i="2"/>
  <c r="BE137" i="2"/>
  <c r="BE139" i="2"/>
  <c r="BE141" i="2"/>
  <c r="BE143" i="2"/>
  <c r="BE156" i="2"/>
  <c r="BE158" i="2"/>
  <c r="BK148" i="2"/>
  <c r="J148" i="2"/>
  <c r="J100" i="2" s="1"/>
  <c r="BK150" i="2"/>
  <c r="J150" i="2" s="1"/>
  <c r="J101" i="2" s="1"/>
  <c r="F91" i="3"/>
  <c r="J122" i="3"/>
  <c r="BE129" i="3"/>
  <c r="BE131" i="3"/>
  <c r="BE141" i="3"/>
  <c r="BE144" i="3"/>
  <c r="BE146" i="3"/>
  <c r="BE150" i="3"/>
  <c r="BE156" i="3"/>
  <c r="BE161" i="3"/>
  <c r="BE166" i="3"/>
  <c r="BE169" i="3"/>
  <c r="BE172" i="3"/>
  <c r="BE173" i="3"/>
  <c r="BE176" i="3"/>
  <c r="BE177" i="3"/>
  <c r="BE180" i="3"/>
  <c r="BE186" i="3"/>
  <c r="BE188" i="3"/>
  <c r="BE190" i="3"/>
  <c r="BE192" i="3"/>
  <c r="BE195" i="3"/>
  <c r="BE197" i="3"/>
  <c r="BE200" i="3"/>
  <c r="E85" i="2"/>
  <c r="J89" i="2"/>
  <c r="F92" i="2"/>
  <c r="BE127" i="2"/>
  <c r="BE131" i="2"/>
  <c r="BE136" i="2"/>
  <c r="BE142" i="2"/>
  <c r="BE144" i="2"/>
  <c r="BE145" i="2"/>
  <c r="BE155" i="2"/>
  <c r="E85" i="3"/>
  <c r="J89" i="3"/>
  <c r="F92" i="3"/>
  <c r="J123" i="3"/>
  <c r="BE130" i="3"/>
  <c r="BE132" i="3"/>
  <c r="BE133" i="3"/>
  <c r="BE136" i="3"/>
  <c r="BE138" i="3"/>
  <c r="BE139" i="3"/>
  <c r="BE140" i="3"/>
  <c r="BE142" i="3"/>
  <c r="BE145" i="3"/>
  <c r="BE147" i="3"/>
  <c r="BE151" i="3"/>
  <c r="BE152" i="3"/>
  <c r="BE154" i="3"/>
  <c r="BE155" i="3"/>
  <c r="BE159" i="3"/>
  <c r="BE160" i="3"/>
  <c r="BE163" i="3"/>
  <c r="BE170" i="3"/>
  <c r="BE182" i="3"/>
  <c r="BE185" i="3"/>
  <c r="BE191" i="3"/>
  <c r="BE193" i="3"/>
  <c r="BE196" i="3"/>
  <c r="BE198" i="3"/>
  <c r="BE199" i="3"/>
  <c r="BE201" i="3"/>
  <c r="BE203" i="3"/>
  <c r="BE205" i="3"/>
  <c r="BE206" i="3"/>
  <c r="BE207" i="3"/>
  <c r="BE209" i="3"/>
  <c r="BE212" i="3"/>
  <c r="BE215" i="3"/>
  <c r="BE217" i="3"/>
  <c r="BE220" i="3"/>
  <c r="BE223" i="3"/>
  <c r="BE128" i="2"/>
  <c r="BE130" i="2"/>
  <c r="BE132" i="2"/>
  <c r="BE134" i="2"/>
  <c r="BE138" i="2"/>
  <c r="BE140" i="2"/>
  <c r="BE146" i="2"/>
  <c r="BE149" i="2"/>
  <c r="BE151" i="2"/>
  <c r="BE153" i="2"/>
  <c r="BE159" i="2"/>
  <c r="BE160" i="2"/>
  <c r="BE161" i="2"/>
  <c r="BE162" i="2"/>
  <c r="BK152" i="2"/>
  <c r="J152" i="2"/>
  <c r="J102" i="2" s="1"/>
  <c r="BE135" i="3"/>
  <c r="BE143" i="3"/>
  <c r="BE148" i="3"/>
  <c r="BE153" i="3"/>
  <c r="BE157" i="3"/>
  <c r="BE158" i="3"/>
  <c r="BE162" i="3"/>
  <c r="BE164" i="3"/>
  <c r="BE167" i="3"/>
  <c r="BE168" i="3"/>
  <c r="BE171" i="3"/>
  <c r="BE174" i="3"/>
  <c r="BE175" i="3"/>
  <c r="BE178" i="3"/>
  <c r="BE179" i="3"/>
  <c r="BE181" i="3"/>
  <c r="BE183" i="3"/>
  <c r="BE184" i="3"/>
  <c r="BE187" i="3"/>
  <c r="BE189" i="3"/>
  <c r="BE202" i="3"/>
  <c r="BE204" i="3"/>
  <c r="BE208" i="3"/>
  <c r="BE210" i="3"/>
  <c r="BE211" i="3"/>
  <c r="BE213" i="3"/>
  <c r="BE214" i="3"/>
  <c r="BE216" i="3"/>
  <c r="BE218" i="3"/>
  <c r="BK219" i="3"/>
  <c r="J219" i="3"/>
  <c r="J104" i="3" s="1"/>
  <c r="BK222" i="3"/>
  <c r="J222" i="3" s="1"/>
  <c r="J106" i="3" s="1"/>
  <c r="F35" i="2"/>
  <c r="BB95" i="1"/>
  <c r="F34" i="3"/>
  <c r="BA96" i="1" s="1"/>
  <c r="F35" i="3"/>
  <c r="BB96" i="1" s="1"/>
  <c r="F37" i="3"/>
  <c r="BD96" i="1" s="1"/>
  <c r="F34" i="2"/>
  <c r="BA95" i="1"/>
  <c r="F36" i="3"/>
  <c r="BC96" i="1" s="1"/>
  <c r="J34" i="2"/>
  <c r="AW95" i="1"/>
  <c r="J34" i="3"/>
  <c r="AW96" i="1" s="1"/>
  <c r="F36" i="2"/>
  <c r="BC95" i="1" s="1"/>
  <c r="F37" i="2"/>
  <c r="BD95" i="1" s="1"/>
  <c r="P127" i="3" l="1"/>
  <c r="P126" i="3" s="1"/>
  <c r="AU96" i="1" s="1"/>
  <c r="R127" i="3"/>
  <c r="R126" i="3"/>
  <c r="BK127" i="3"/>
  <c r="J127" i="3" s="1"/>
  <c r="J97" i="3" s="1"/>
  <c r="T124" i="2"/>
  <c r="T127" i="3"/>
  <c r="T126" i="3"/>
  <c r="R124" i="2"/>
  <c r="P124" i="2"/>
  <c r="AU95" i="1" s="1"/>
  <c r="J125" i="2"/>
  <c r="J97" i="2" s="1"/>
  <c r="J126" i="2"/>
  <c r="J98" i="2" s="1"/>
  <c r="BK147" i="2"/>
  <c r="J147" i="2" s="1"/>
  <c r="J99" i="2" s="1"/>
  <c r="J128" i="3"/>
  <c r="J98" i="3"/>
  <c r="BK221" i="3"/>
  <c r="J221" i="3"/>
  <c r="J105" i="3" s="1"/>
  <c r="BD94" i="1"/>
  <c r="W33" i="1" s="1"/>
  <c r="BC94" i="1"/>
  <c r="AY94" i="1" s="1"/>
  <c r="F33" i="3"/>
  <c r="AZ96" i="1" s="1"/>
  <c r="J33" i="2"/>
  <c r="AV95" i="1" s="1"/>
  <c r="AT95" i="1" s="1"/>
  <c r="J33" i="3"/>
  <c r="AV96" i="1" s="1"/>
  <c r="AT96" i="1" s="1"/>
  <c r="BA94" i="1"/>
  <c r="W30" i="1" s="1"/>
  <c r="F33" i="2"/>
  <c r="AZ95" i="1"/>
  <c r="BB94" i="1"/>
  <c r="AX94" i="1" s="1"/>
  <c r="BK124" i="2" l="1"/>
  <c r="J124" i="2" s="1"/>
  <c r="J30" i="2" s="1"/>
  <c r="AG95" i="1" s="1"/>
  <c r="AN95" i="1" s="1"/>
  <c r="BK126" i="3"/>
  <c r="J126" i="3" s="1"/>
  <c r="J96" i="3" s="1"/>
  <c r="AU94" i="1"/>
  <c r="AZ94" i="1"/>
  <c r="AV94" i="1" s="1"/>
  <c r="AK29" i="1" s="1"/>
  <c r="AW94" i="1"/>
  <c r="AK30" i="1" s="1"/>
  <c r="W31" i="1"/>
  <c r="W32" i="1"/>
  <c r="J39" i="2" l="1"/>
  <c r="J96" i="2"/>
  <c r="W29" i="1"/>
  <c r="AT94" i="1"/>
  <c r="J30" i="3"/>
  <c r="AG96" i="1" s="1"/>
  <c r="AN96" i="1" s="1"/>
  <c r="J39" i="3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<sst xmlns="http://schemas.openxmlformats.org/spreadsheetml/2006/main" count="2125" uniqueCount="600">
  <si>
    <t>Export Komplet</t>
  </si>
  <si>
    <t/>
  </si>
  <si>
    <t>2.0</t>
  </si>
  <si>
    <t>ZAMOK</t>
  </si>
  <si>
    <t>False</t>
  </si>
  <si>
    <t>{249e411c-4d74-4c03-a3e4-18db9c317bfd}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</si>
  <si>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</si>
  <si>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</si>
  <si>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</si>
  <si>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</si>
  <si>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</si>
  <si>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</si>
  <si>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</si>
  <si>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</si>
  <si>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Z2001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</si>
  <si>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</si>
  <si>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</si>
  <si>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Snížení energetické náročnosti budovy restaurace U Lípy v Třebihošti</t>
  </si>
  <si>
    <t>KSO:</t>
  </si>
  <si>
    <t>CC-CZ:</t>
  </si>
  <si>
    <t>Místo:</t>
  </si>
  <si>
    <t>Č.P.49, Třebihošť</t>
  </si>
  <si>
    <t>Datum:</t>
  </si>
  <si>
    <t>22. 1. 2020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</si>
  <si>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</si>
  <si>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</si>
  <si>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</si>
  <si>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</si>
  <si>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</si>
  <si>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</si>
  <si>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</si>
  <si>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</si>
  <si>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</si>
  <si>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</si>
  <si>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</si>
  <si>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</si>
  <si>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</si>
  <si>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</si>
  <si>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</si>
  <si>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</si>
  <si>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</si>
  <si>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</si>
  <si>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</si>
  <si>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</si>
  <si>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</si>
  <si>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</si>
  <si>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</si>
  <si>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</si>
  <si>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</si>
  <si>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</si>
  <si>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</si>
  <si>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</si>
  <si>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</si>
  <si>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</si>
  <si>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</si>
  <si>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</si>
  <si>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</si>
  <si>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</si>
  <si>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</si>
  <si>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</si>
  <si>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</si>
  <si>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</si>
  <si>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</si>
  <si>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</si>
  <si>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</si>
  <si>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</si>
  <si>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</si>
  <si>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</si>
  <si>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</si>
  <si>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</si>
  <si>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</si>
  <si>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</si>
  <si>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</si>
  <si>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</si>
  <si>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</si>
  <si>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</si>
  <si>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</si>
  <si>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</si>
  <si>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</si>
  <si>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EL</t>
  </si>
  <si>
    <t>Elektro</t>
  </si>
  <si>
    <t>STA</t>
  </si>
  <si>
    <t>1</t>
  </si>
  <si>
    <t>{d3a43749-da9b-4ed5-9e76-582278a2deaa}</t>
  </si>
  <si>
    <t>2</t>
  </si>
  <si>
    <t>ÚT</t>
  </si>
  <si>
    <t>Ústřední vytápění</t>
  </si>
  <si>
    <t>{95281fa5-cd75-46b7-bafd-7d5ada77030e}</t>
  </si>
  <si>
    <t>KRYCÍ LIST SOUPISU PRACÍ</t>
  </si>
  <si>
    <t>Objekt:</t>
  </si>
  <si>
    <t>EL - Elektro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</si>
  <si>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</si>
  <si>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</si>
  <si>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</si>
  <si>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</si>
  <si>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</si>
  <si>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</si>
  <si>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741 - Elektroinstalace - silnoproud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</si>
  <si>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</si>
  <si>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</si>
  <si>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</si>
  <si>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</si>
  <si>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</si>
  <si>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</si>
  <si>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</si>
  <si>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</si>
  <si>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</si>
  <si>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</si>
  <si>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</si>
  <si>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</si>
  <si>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</si>
  <si>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</si>
  <si>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</si>
  <si>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</si>
  <si>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</si>
  <si>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</si>
  <si>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</si>
  <si>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</si>
  <si>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</si>
  <si>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</si>
  <si>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741</t>
  </si>
  <si>
    <t>Elektroinstalace - silnoproud</t>
  </si>
  <si>
    <t>K</t>
  </si>
  <si>
    <t>741110511</t>
  </si>
  <si>
    <t>Montáž lišt a kanálků elektroinstalačních se spojkami, ohyby a rohy a s nasunutím do krabic vkládacích s víčkem, šířky do 60 mm</t>
  </si>
  <si>
    <t>m</t>
  </si>
  <si>
    <t>16</t>
  </si>
  <si>
    <t>2141393523</t>
  </si>
  <si>
    <t>M</t>
  </si>
  <si>
    <t>345718350</t>
  </si>
  <si>
    <t>lišta elektroinstalační vkládací 24 x 22</t>
  </si>
  <si>
    <t>kus</t>
  </si>
  <si>
    <t>32</t>
  </si>
  <si>
    <t>-1513591055</t>
  </si>
  <si>
    <t>3</t>
  </si>
  <si>
    <t>345718310</t>
  </si>
  <si>
    <t>lišta elektroinstalační hranatá bílá 40 x 40</t>
  </si>
  <si>
    <t>2086130242</t>
  </si>
  <si>
    <t>4</t>
  </si>
  <si>
    <t>741112111</t>
  </si>
  <si>
    <t>Montáž krabic elektroinstalačních bez napojení na trubky a lišty, demontáže a montáže víčka a přístroje rozvodek se zapojením vodičů na svorkovnici nástěnných plastových čtyřhranných pro vodiče D do 4 mm2</t>
  </si>
  <si>
    <t>-225599171</t>
  </si>
  <si>
    <t>5</t>
  </si>
  <si>
    <t>345714280</t>
  </si>
  <si>
    <t>krabice pancéřová z PH 117x117x58 mm svorkovnicí krabicovou šroubovací s vodiči 16x4 mm2</t>
  </si>
  <si>
    <t>-1084855344</t>
  </si>
  <si>
    <t>6</t>
  </si>
  <si>
    <t>741120201</t>
  </si>
  <si>
    <t>Montáž vodičů izolovaných měděných bez ukončení uložených volně plných a laněných s PVC pláštěm, bezhalogenových, ohniodolných (CY, CHAH-R(V)) průřezu žíly 1,5 až 16 mm2</t>
  </si>
  <si>
    <t>-129088755</t>
  </si>
  <si>
    <t>7</t>
  </si>
  <si>
    <t>341421560</t>
  </si>
  <si>
    <t>vodič silový s Cu jádrem CYA H07 V-K 4 mm2</t>
  </si>
  <si>
    <t>-287557780</t>
  </si>
  <si>
    <t>8</t>
  </si>
  <si>
    <t>341421580</t>
  </si>
  <si>
    <t>vodič silový s Cu jádrem CYA H07 V-K 10 mm2</t>
  </si>
  <si>
    <t>-331652495</t>
  </si>
  <si>
    <t>9</t>
  </si>
  <si>
    <t>741122015</t>
  </si>
  <si>
    <t>Montáž kabelů měděných bez ukončení uložených pod omítku plných kulatých (CYKY), počtu a průřezu žil 3x1,5 mm2</t>
  </si>
  <si>
    <t>45139986</t>
  </si>
  <si>
    <t>10</t>
  </si>
  <si>
    <t>341110300</t>
  </si>
  <si>
    <t>kabel silový s Cu jádrem CYKY 3x1,5 mm2</t>
  </si>
  <si>
    <t>654169268</t>
  </si>
  <si>
    <t>11</t>
  </si>
  <si>
    <t>741122016</t>
  </si>
  <si>
    <t>Montáž kabelů měděných bez ukončení uložených pod omítku plných kulatých (CYKY), počtu a průřezu žil 3x2,5 až 6 mm2</t>
  </si>
  <si>
    <t>961877107</t>
  </si>
  <si>
    <t>12</t>
  </si>
  <si>
    <t>341110360</t>
  </si>
  <si>
    <t>kabel silový s Cu jádrem CYKY 3x2,5 mm2</t>
  </si>
  <si>
    <t>1959914506</t>
  </si>
  <si>
    <t>13</t>
  </si>
  <si>
    <t>741122024</t>
  </si>
  <si>
    <t>Montáž kabelů měděných bez ukončení uložených pod omítku plných kulatých (CYKY), počtu a průřezu žil 4x10 mm2</t>
  </si>
  <si>
    <t>800013192</t>
  </si>
  <si>
    <t>14</t>
  </si>
  <si>
    <t>341110760</t>
  </si>
  <si>
    <t>kabel silový s Cu jádrem CYKY 4x10 mm2</t>
  </si>
  <si>
    <t>-1314543979</t>
  </si>
  <si>
    <t>741130021</t>
  </si>
  <si>
    <t>Ukončení vodičů izolovaných s označením a zapojením na svorkovnici s otevřením a uzavřením krytu, průřezu žíly do 2,5 mm2</t>
  </si>
  <si>
    <t>-1644476374</t>
  </si>
  <si>
    <t>741130022</t>
  </si>
  <si>
    <t>Ukončení vodičů izolovaných s označením a zapojením na svorkovnici s otevřením a uzavřením krytu, průřezu žíly do 4 mm2</t>
  </si>
  <si>
    <t>1483512719</t>
  </si>
  <si>
    <t>17</t>
  </si>
  <si>
    <t>741130024</t>
  </si>
  <si>
    <t>Ukončení vodičů izolovaných s označením a zapojením na svorkovnici s otevřením a uzavřením krytu, průřezu žíly do 10 mm2</t>
  </si>
  <si>
    <t>1326245227</t>
  </si>
  <si>
    <t>18</t>
  </si>
  <si>
    <t>741210101</t>
  </si>
  <si>
    <t>Montáž rozváděčů litinových, hliníkových nebo plastových bez zapojení vodičů sestavy hmotnosti do 50 kg</t>
  </si>
  <si>
    <t>-209018482</t>
  </si>
  <si>
    <t>19</t>
  </si>
  <si>
    <t>357116460</t>
  </si>
  <si>
    <t>rozvaděč jištění R1, viz schema zapojení</t>
  </si>
  <si>
    <t>250535764</t>
  </si>
  <si>
    <t>20</t>
  </si>
  <si>
    <t>357116460.2</t>
  </si>
  <si>
    <t>rozvaděč elektroměrový RE, viz schema zapojení</t>
  </si>
  <si>
    <t>1694790613</t>
  </si>
  <si>
    <t>VRN</t>
  </si>
  <si>
    <t>Vedlejší rozpočtové náklady</t>
  </si>
  <si>
    <t>VRN1</t>
  </si>
  <si>
    <t>Průzkumné, geodetické a projektové práce</t>
  </si>
  <si>
    <t>013002000</t>
  </si>
  <si>
    <t>Projektové práce - skutečné provedení</t>
  </si>
  <si>
    <t>kpl</t>
  </si>
  <si>
    <t>1024</t>
  </si>
  <si>
    <t>-668663178</t>
  </si>
  <si>
    <t>VRN2</t>
  </si>
  <si>
    <t>Příprava staveniště</t>
  </si>
  <si>
    <t>22</t>
  </si>
  <si>
    <t>023002000</t>
  </si>
  <si>
    <t>Odstranění materiálů a konstrukcí - odvoz odpadu elektro</t>
  </si>
  <si>
    <t>663320947</t>
  </si>
  <si>
    <t>VRN3</t>
  </si>
  <si>
    <t>Zařízení staveniště</t>
  </si>
  <si>
    <t>23</t>
  </si>
  <si>
    <t>032002000</t>
  </si>
  <si>
    <t>Vybavení staveniště</t>
  </si>
  <si>
    <t>-577568060</t>
  </si>
  <si>
    <t>VRN4</t>
  </si>
  <si>
    <t>Inženýrská činnost</t>
  </si>
  <si>
    <t>24</t>
  </si>
  <si>
    <t>044002000</t>
  </si>
  <si>
    <t>Revize elektro</t>
  </si>
  <si>
    <t>1581985414</t>
  </si>
  <si>
    <t>25</t>
  </si>
  <si>
    <t>045002000</t>
  </si>
  <si>
    <t>Kompletační a koordinační činnost s revizním technikem,TDI a profesemi</t>
  </si>
  <si>
    <t>-118422783</t>
  </si>
  <si>
    <t>VRN9</t>
  </si>
  <si>
    <t>Ostatní náklady</t>
  </si>
  <si>
    <t>26</t>
  </si>
  <si>
    <t>090001000</t>
  </si>
  <si>
    <t>Ostatní náklady - úklid pracoviště</t>
  </si>
  <si>
    <t>-210203836</t>
  </si>
  <si>
    <t>27</t>
  </si>
  <si>
    <t>090001000.1</t>
  </si>
  <si>
    <t>Ostatní náklady - prořez</t>
  </si>
  <si>
    <t>299743498</t>
  </si>
  <si>
    <t>28</t>
  </si>
  <si>
    <t>090001000.2</t>
  </si>
  <si>
    <t>Ostatní náklady - podružný materiál</t>
  </si>
  <si>
    <t>-2057379451</t>
  </si>
  <si>
    <t>29</t>
  </si>
  <si>
    <t>090001000.3</t>
  </si>
  <si>
    <t>Ostatní náklady - pomocné práce elektro</t>
  </si>
  <si>
    <t>-263319320</t>
  </si>
  <si>
    <t>30</t>
  </si>
  <si>
    <t>091002000</t>
  </si>
  <si>
    <t>Ostatní náklady související s objektem - připojení zařízení</t>
  </si>
  <si>
    <t>-931145223</t>
  </si>
  <si>
    <t>ÚT - Ústřední vytápění</t>
  </si>
  <si>
    <t xml:space="preserve">    713 - Izolace tepelné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</si>
  <si>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</si>
  <si>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</si>
  <si>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</si>
  <si>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</si>
  <si>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</si>
  <si>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HZS - Hodinové zúčtovací sazby</t>
  </si>
  <si>
    <t>713</t>
  </si>
  <si>
    <t>Izolace tepelné</t>
  </si>
  <si>
    <t>713463131</t>
  </si>
  <si>
    <t>Montáž izolace tepelné potrubí potrubními pouzdry bez úpravy slepenými 1x tl izolace do 25 mm</t>
  </si>
  <si>
    <t>471971241</t>
  </si>
  <si>
    <t>283770650</t>
  </si>
  <si>
    <t>izolace potrubí 54 x 50 mm</t>
  </si>
  <si>
    <t>-510881980</t>
  </si>
  <si>
    <t>28377056</t>
  </si>
  <si>
    <t>pouzdro izolační potrubní z pěnového polyetylenu 35/25mm</t>
  </si>
  <si>
    <t>-1231901391</t>
  </si>
  <si>
    <t>28377045</t>
  </si>
  <si>
    <t>pouzdro izolační potrubní z pěnového polyetylenu 22/20mm</t>
  </si>
  <si>
    <t>42429582</t>
  </si>
  <si>
    <t>998713101</t>
  </si>
  <si>
    <t>Přesun hmot tonážní pro izolace tepelné v objektech v do 6 m</t>
  </si>
  <si>
    <t>t</t>
  </si>
  <si>
    <t>-943081871</t>
  </si>
  <si>
    <t>731</t>
  </si>
  <si>
    <t>Ústřední vytápění - kotelny</t>
  </si>
  <si>
    <t>731251121</t>
  </si>
  <si>
    <t>Kotel ocelový elektrický závěsný přímotopný o výkonu 30 kW</t>
  </si>
  <si>
    <t>soubor</t>
  </si>
  <si>
    <t>-1748292092</t>
  </si>
  <si>
    <t>998731101</t>
  </si>
  <si>
    <t>Přesun hmot tonážní pro kotelny v objektech v do 6 m</t>
  </si>
  <si>
    <t>1736205965</t>
  </si>
  <si>
    <t>732</t>
  </si>
  <si>
    <t>Ústřední vytápění - strojovny</t>
  </si>
  <si>
    <t>732112225</t>
  </si>
  <si>
    <t>Rozdělovač sdružený hydraulický DN 50 závitový - 1,2m</t>
  </si>
  <si>
    <t>-352404214</t>
  </si>
  <si>
    <t>732211223</t>
  </si>
  <si>
    <t>Ohřívač stacionární zásobníkový se dvěma výměníky PN 1,0/1,6 o objemu 500 litrů - výměníky TČ / SOL</t>
  </si>
  <si>
    <t>1372119444</t>
  </si>
  <si>
    <t>732212815</t>
  </si>
  <si>
    <t>Demontáž ohříváku zásobníkového stojatého obsah do 1600 litrů</t>
  </si>
  <si>
    <t>658382191</t>
  </si>
  <si>
    <t>732231101</t>
  </si>
  <si>
    <t>Akumulační nádrž topné vody bez výměníku PN 0,3 o objemu 500 l</t>
  </si>
  <si>
    <t>1133778170</t>
  </si>
  <si>
    <t>732294118</t>
  </si>
  <si>
    <t>Elektrická topná jednotka šroubovací 6/4" o výkonu 9,0 kW</t>
  </si>
  <si>
    <t>118556697</t>
  </si>
  <si>
    <t>732331617</t>
  </si>
  <si>
    <t>Nádoba tlaková expanzní s membránou závitové připojení PN 0,6 o objemu 80 litrů</t>
  </si>
  <si>
    <t>320550809</t>
  </si>
  <si>
    <t>732331778</t>
  </si>
  <si>
    <t>Příslušenství k expanzním nádobám bezpečnostní uzávěr G 1 k měření tlaku</t>
  </si>
  <si>
    <t>-1136005096</t>
  </si>
  <si>
    <t>732421442</t>
  </si>
  <si>
    <t>Čerpadlo teplovodní mokroběžné závitové oběhové DN 32 výtlak do 3,5 m průtok 2,5 m3/h pro vytápění</t>
  </si>
  <si>
    <t>623305720</t>
  </si>
  <si>
    <t>732421443</t>
  </si>
  <si>
    <t>Čerpadlo teplovodní mokroběžné závitové oběhové DN 20 výtlak do 1,5 m průtok 0,85 m3/h pro vytápění</t>
  </si>
  <si>
    <t>-1004559641</t>
  </si>
  <si>
    <t>732999002</t>
  </si>
  <si>
    <t>TEPELNÉ ČERPADLO VZDUCH/VODA O MIN.VÝKONU 16,0kW MINIMÁLNÍ TOPNÝ FAKTOR dle EN 255, či (dle EN 14 511) COP 3,1 (A2/W35) včetně regulace, instalace a uvedení do provozu</t>
  </si>
  <si>
    <t>1331611010</t>
  </si>
  <si>
    <t>998732101</t>
  </si>
  <si>
    <t>Přesun hmot tonážní pro strojovny v objektech v do 6 m</t>
  </si>
  <si>
    <t>631205140</t>
  </si>
  <si>
    <t>733</t>
  </si>
  <si>
    <t>Ústřední vytápění - rozvodné potrubí</t>
  </si>
  <si>
    <t>733222102</t>
  </si>
  <si>
    <t>Potrubí měděné polotvrdé spojované měkkým pájením D 15x1</t>
  </si>
  <si>
    <t>691739176</t>
  </si>
  <si>
    <t>733222103</t>
  </si>
  <si>
    <t>Potrubí měděné polotvrdé spojované měkkým pájením D 18x1</t>
  </si>
  <si>
    <t>-976129425</t>
  </si>
  <si>
    <t>733222104</t>
  </si>
  <si>
    <t>Potrubí měděné polotvrdé spojované měkkým pájením D 22x1</t>
  </si>
  <si>
    <t>1057953643</t>
  </si>
  <si>
    <t>733223105</t>
  </si>
  <si>
    <t>Potrubí měděné tvrdé spojované měkkým pájením D 28x1,5</t>
  </si>
  <si>
    <t>886442978</t>
  </si>
  <si>
    <t>733223106</t>
  </si>
  <si>
    <t>Potrubí měděné tvrdé spojované měkkým pájením D 35x1,5</t>
  </si>
  <si>
    <t>1649281477</t>
  </si>
  <si>
    <t>733223108</t>
  </si>
  <si>
    <t>Potrubí měděné tvrdé spojované měkkým pájením D 54x2</t>
  </si>
  <si>
    <t>-2116752535</t>
  </si>
  <si>
    <t>733224222</t>
  </si>
  <si>
    <t>Příplatek k potrubí měděnému za zhotovení přípojky z trubek měděných D 15x1</t>
  </si>
  <si>
    <t>1736053193</t>
  </si>
  <si>
    <t>733290801</t>
  </si>
  <si>
    <t>Demontáž potrubí měděného do D 35x1,5 mm</t>
  </si>
  <si>
    <t>272517314</t>
  </si>
  <si>
    <t>733291101</t>
  </si>
  <si>
    <t>Zkouška těsnosti potrubí měděné do D 35x1,5</t>
  </si>
  <si>
    <t>1418163366</t>
  </si>
  <si>
    <t>733291102</t>
  </si>
  <si>
    <t>Zkouška těsnosti potrubí měděné do D 64x2</t>
  </si>
  <si>
    <t>367045085</t>
  </si>
  <si>
    <t>733291904</t>
  </si>
  <si>
    <t>Propojení potrubí měděného při opravě D 22x1,5 mm</t>
  </si>
  <si>
    <t>1057054369</t>
  </si>
  <si>
    <t>733390404</t>
  </si>
  <si>
    <t>Manžeta prostupová primárních okruhů průměru D 32 - 40</t>
  </si>
  <si>
    <t>-1036228042</t>
  </si>
  <si>
    <t>31</t>
  </si>
  <si>
    <t>733390802</t>
  </si>
  <si>
    <t>Demontáž potrubí plastového do D 50x4,6 mm</t>
  </si>
  <si>
    <t>1472269616</t>
  </si>
  <si>
    <t>733391904</t>
  </si>
  <si>
    <t>Propojení potrubí plastového lepeného nebo svařovaného D 32x2,9 mm</t>
  </si>
  <si>
    <t>-607650648</t>
  </si>
  <si>
    <t>33</t>
  </si>
  <si>
    <t>998733101</t>
  </si>
  <si>
    <t>Přesun hmot tonážní pro rozvody potrubí v objektech v do 6 m</t>
  </si>
  <si>
    <t>-961630088</t>
  </si>
  <si>
    <t>734</t>
  </si>
  <si>
    <t>Ústřední vytápění - armatury</t>
  </si>
  <si>
    <t>34</t>
  </si>
  <si>
    <t>734211126</t>
  </si>
  <si>
    <t>Ventil závitový odvzdušňovací G 3/8 PN 14 do 120°C automatický se zpětnou klapkou otopných těles</t>
  </si>
  <si>
    <t>2117255975</t>
  </si>
  <si>
    <t>35</t>
  </si>
  <si>
    <t>734220101</t>
  </si>
  <si>
    <t>Ventil závitový regulační přímý G 3/4 PN 20 do 100°C vyvažovací</t>
  </si>
  <si>
    <t>829070822</t>
  </si>
  <si>
    <t>36</t>
  </si>
  <si>
    <t>734220103</t>
  </si>
  <si>
    <t>Ventil závitový regulační přímý G 5/4 PN 20 do 100°C vyvažovací</t>
  </si>
  <si>
    <t>1435616929</t>
  </si>
  <si>
    <t>37</t>
  </si>
  <si>
    <t>734221542</t>
  </si>
  <si>
    <t>Ventil závitový termostatický rohový jednoregulační G 1/2x16 bez hlavice pro rozvod z CU nebo UH</t>
  </si>
  <si>
    <t>-1528975709</t>
  </si>
  <si>
    <t>38</t>
  </si>
  <si>
    <t>734221682</t>
  </si>
  <si>
    <t>Termostatická hlavice kapalinová PN 10 do 110°C otopných těles VK</t>
  </si>
  <si>
    <t>-314644112</t>
  </si>
  <si>
    <t>39</t>
  </si>
  <si>
    <t>734221683</t>
  </si>
  <si>
    <t>Termostatická hlavice kapalinová PN 10 do 110°C s vestavěným čidlem</t>
  </si>
  <si>
    <t>1725473395</t>
  </si>
  <si>
    <t>40</t>
  </si>
  <si>
    <t>734242413</t>
  </si>
  <si>
    <t>Ventil závitový zpětný přímý G 3/4 PN 16 do 110°C</t>
  </si>
  <si>
    <t>147566639</t>
  </si>
  <si>
    <t>41</t>
  </si>
  <si>
    <t>734242415</t>
  </si>
  <si>
    <t>Ventil závitový zpětný přímý G 5/4 PN 16 do 110°C</t>
  </si>
  <si>
    <t>239618111</t>
  </si>
  <si>
    <t>42</t>
  </si>
  <si>
    <t>734242417</t>
  </si>
  <si>
    <t>Ventil závitový zpětný přímý G 2 PN 16 do 110°C</t>
  </si>
  <si>
    <t>101159518</t>
  </si>
  <si>
    <t>43</t>
  </si>
  <si>
    <t>734251211</t>
  </si>
  <si>
    <t>Ventil závitový pojistný rohový G 1/2 provozní tlak od 2,5 do 6 barů</t>
  </si>
  <si>
    <t>157058431</t>
  </si>
  <si>
    <t>44</t>
  </si>
  <si>
    <t>734261235</t>
  </si>
  <si>
    <t>Šroubení topenářské přímé G 1 PN 16 do 120°C</t>
  </si>
  <si>
    <t>1504413638</t>
  </si>
  <si>
    <t>45</t>
  </si>
  <si>
    <t>734261236</t>
  </si>
  <si>
    <t>Šroubení topenářské přímé G 5/4 PN 16 do 120°C</t>
  </si>
  <si>
    <t>-358253138</t>
  </si>
  <si>
    <t>46</t>
  </si>
  <si>
    <t>734261402</t>
  </si>
  <si>
    <t>Armatura připojovací rohová G 1/2x18 PN 10 do 110°C radiátorů typu VK</t>
  </si>
  <si>
    <t>-1925597359</t>
  </si>
  <si>
    <t>47</t>
  </si>
  <si>
    <t>734261734</t>
  </si>
  <si>
    <t>Šroubení regulační radiátorové přímé G 1/2x16 bez vypouštění pro adaptér</t>
  </si>
  <si>
    <t>268484335</t>
  </si>
  <si>
    <t>48</t>
  </si>
  <si>
    <t>734291123</t>
  </si>
  <si>
    <t>Kohout plnící a vypouštěcí G 1/2 PN 10 do 110°C závitový</t>
  </si>
  <si>
    <t>929798083</t>
  </si>
  <si>
    <t>49</t>
  </si>
  <si>
    <t>734291245</t>
  </si>
  <si>
    <t>Filtr závitový přímý G 1 1/4 PN 16 do 130°C s vnitřními závity</t>
  </si>
  <si>
    <t>-1342784705</t>
  </si>
  <si>
    <t>50</t>
  </si>
  <si>
    <t>734291246</t>
  </si>
  <si>
    <t>Filtr závitový přímý G 1 1/2 PN 16 do 130°C s vnitřními závity</t>
  </si>
  <si>
    <t>-1717279612</t>
  </si>
  <si>
    <t>51</t>
  </si>
  <si>
    <t>734291247</t>
  </si>
  <si>
    <t>Filtr závitový přímý G 2 PN 16 do 130°C s vnitřními závity</t>
  </si>
  <si>
    <t>-1564564854</t>
  </si>
  <si>
    <t>52</t>
  </si>
  <si>
    <t>734292773</t>
  </si>
  <si>
    <t>Kohout kulový přímý G 3/4 PN 42 do 185°C plnoprůtokový s koulí DADO vnitřní závit</t>
  </si>
  <si>
    <t>-1826901597</t>
  </si>
  <si>
    <t>53</t>
  </si>
  <si>
    <t>734292775</t>
  </si>
  <si>
    <t>Kohout kulový přímý G 1 1/4 PN 42 do 185°C plnoprůtokový s koulí DADO vnitřní závit</t>
  </si>
  <si>
    <t>883900055</t>
  </si>
  <si>
    <t>54</t>
  </si>
  <si>
    <t>734292777</t>
  </si>
  <si>
    <t>Kohout kulový přímý G 2 PN 42 do 185°C plnoprůtokový s koulí DADO vnitřní závit</t>
  </si>
  <si>
    <t>195101179</t>
  </si>
  <si>
    <t>55</t>
  </si>
  <si>
    <t>734295021</t>
  </si>
  <si>
    <t>Směšovací armatura závitová trojcestná DN 20 se servomotorem</t>
  </si>
  <si>
    <t>964246930</t>
  </si>
  <si>
    <t>56</t>
  </si>
  <si>
    <t>734295022</t>
  </si>
  <si>
    <t>Směšovací armatura závitová trojcestná DN 25 se servomotorem</t>
  </si>
  <si>
    <t>569781073</t>
  </si>
  <si>
    <t>57</t>
  </si>
  <si>
    <t>734411101</t>
  </si>
  <si>
    <t>Teploměr technický s pevným stonkem a jímkou zadní připojení průměr 63 mm délky 50 mm</t>
  </si>
  <si>
    <t>-2109293705</t>
  </si>
  <si>
    <t>58</t>
  </si>
  <si>
    <t>734412113</t>
  </si>
  <si>
    <t>Měřič tepla kompaktní Qn 2,5 G 3/4</t>
  </si>
  <si>
    <t>1812324183</t>
  </si>
  <si>
    <t>59</t>
  </si>
  <si>
    <t>734421102</t>
  </si>
  <si>
    <t>Tlakoměr s pevným stonkem a zpětnou klapkou tlak 0-16 bar průměr 63 mm spodní připojení</t>
  </si>
  <si>
    <t>-1671969682</t>
  </si>
  <si>
    <t>60</t>
  </si>
  <si>
    <t>734424102</t>
  </si>
  <si>
    <t>Kondenzační smyčka k přivaření stočená PN 250 do 300°C</t>
  </si>
  <si>
    <t>320730152</t>
  </si>
  <si>
    <t>61</t>
  </si>
  <si>
    <t>998734101</t>
  </si>
  <si>
    <t>Přesun hmot tonážní pro armatury v objektech v do 6 m</t>
  </si>
  <si>
    <t>-668375879</t>
  </si>
  <si>
    <t>735</t>
  </si>
  <si>
    <t>Ústřední vytápění - otopná tělesa</t>
  </si>
  <si>
    <t>62</t>
  </si>
  <si>
    <t>735000912</t>
  </si>
  <si>
    <t>Vyregulování ventilu nebo kohoutu dvojregulačního s termostatickým ovládáním</t>
  </si>
  <si>
    <t>-1487151712</t>
  </si>
  <si>
    <t>63</t>
  </si>
  <si>
    <t>735151572</t>
  </si>
  <si>
    <t>Otopné těleso panelové dvoudeskové 2 přídavné přestupní plochy výška/délka 600/500 mm výkon 840 W</t>
  </si>
  <si>
    <t>-2037582289</t>
  </si>
  <si>
    <t>64</t>
  </si>
  <si>
    <t>735151574</t>
  </si>
  <si>
    <t>Otopné těleso panelové typ 22 výška/délka 600/700 mm</t>
  </si>
  <si>
    <t>-579925564</t>
  </si>
  <si>
    <t>65</t>
  </si>
  <si>
    <t>735151575</t>
  </si>
  <si>
    <t>Otopné těleso panelové typ 22 výška/délka 600/800 mm</t>
  </si>
  <si>
    <t>-1497162163</t>
  </si>
  <si>
    <t>66</t>
  </si>
  <si>
    <t>735151576</t>
  </si>
  <si>
    <t>Otopné těleso panelové typ 22 výška/délka 600/900 mm</t>
  </si>
  <si>
    <t>-1297591931</t>
  </si>
  <si>
    <t>67</t>
  </si>
  <si>
    <t>735151577</t>
  </si>
  <si>
    <t>Otopné těleso panelové dvoudeskové 2 přídavné přestupní plochy výška/délka 600/1000 mm výkon 1679 W</t>
  </si>
  <si>
    <t>-645732888</t>
  </si>
  <si>
    <t>68</t>
  </si>
  <si>
    <t>735151579</t>
  </si>
  <si>
    <t>Otopné těleso panelové dvoudeskové 2 přídavné přestupní plochy výška/délka 600/1200 mm výkon 2015 W</t>
  </si>
  <si>
    <t>1655915655</t>
  </si>
  <si>
    <t>69</t>
  </si>
  <si>
    <t>735151599</t>
  </si>
  <si>
    <t>Otopné těleso panelové dvoudeskové 2 přídavné přestupní plochy výška/délka 900/1200 mm výkon 2776 W</t>
  </si>
  <si>
    <t>-1200228627</t>
  </si>
  <si>
    <t>70</t>
  </si>
  <si>
    <t>735151679</t>
  </si>
  <si>
    <t>Otopné těleso panelové třídeskové 3 přídavné přestupní plochy výška/délka 600/1200 mm výkon 2887 W</t>
  </si>
  <si>
    <t>-1315852313</t>
  </si>
  <si>
    <t>71</t>
  </si>
  <si>
    <t>735151680</t>
  </si>
  <si>
    <t>Otopné těleso panelové třídeskové 3 přídavné přestupní plochy výška/délka 600/1400 mm výkon 3368 W</t>
  </si>
  <si>
    <t>-660699748</t>
  </si>
  <si>
    <t>72</t>
  </si>
  <si>
    <t>735151696</t>
  </si>
  <si>
    <t>Otopné těleso panelové třídeskové 3 přídavné přestupní plochy výška/délka 900/900 mm výkon 2995 W</t>
  </si>
  <si>
    <t>-940999131</t>
  </si>
  <si>
    <t>73</t>
  </si>
  <si>
    <t>735151697</t>
  </si>
  <si>
    <t>Otopné těleso panelové třídeskové 3 přídavné přestupní plochy výška/délka 900/1000 mm výkon 3228 W</t>
  </si>
  <si>
    <t>1597442164</t>
  </si>
  <si>
    <t>74</t>
  </si>
  <si>
    <t>735152577</t>
  </si>
  <si>
    <t>Otopné těleso panelové VK dvoudeskové 2 přídavné přestupní plochy výška/délka 600/1000mm výkon 1679W</t>
  </si>
  <si>
    <t>1367829049</t>
  </si>
  <si>
    <t>75</t>
  </si>
  <si>
    <t>735152579</t>
  </si>
  <si>
    <t>Otopné těleso panelové typ 22 VK výška/délka 600/1200 mm</t>
  </si>
  <si>
    <t>-140445759</t>
  </si>
  <si>
    <t>76</t>
  </si>
  <si>
    <t>735152582</t>
  </si>
  <si>
    <t>Otopné těleso panelové VK dvoudeskové 2 přídavné přestupní plochy výška/délka 600/1800mm výkon 3022W</t>
  </si>
  <si>
    <t>-598024189</t>
  </si>
  <si>
    <t>77</t>
  </si>
  <si>
    <t>735152677</t>
  </si>
  <si>
    <t>Otopné těleso panelové VK třídeskové 3 přídavné přestupní plochy výška/délka 600/1000mm výkon 2406 W</t>
  </si>
  <si>
    <t>1437307634</t>
  </si>
  <si>
    <t>78</t>
  </si>
  <si>
    <t>735152679</t>
  </si>
  <si>
    <t>Otopné těleso panelové VK třídeskové 3 přídavné přestupní plochy výška/délka 600/1200mm výkon 2887 W</t>
  </si>
  <si>
    <t>-105549992</t>
  </si>
  <si>
    <t>79</t>
  </si>
  <si>
    <t>735152680</t>
  </si>
  <si>
    <t>Otopné těleso panelové VK třídeskové 3 přídavné přestupní plochy výška/délka 600/1400mm výkon 3368 W</t>
  </si>
  <si>
    <t>-274820773</t>
  </si>
  <si>
    <t>80</t>
  </si>
  <si>
    <t>735152681</t>
  </si>
  <si>
    <t>Otopné těleso panelové VK třídeskové 3 přídavné přestupní plochy výška/délka 600/1600mm výkon 3850 W</t>
  </si>
  <si>
    <t>-1543755910</t>
  </si>
  <si>
    <t>81</t>
  </si>
  <si>
    <t>735152699</t>
  </si>
  <si>
    <t>Otopné těleso panelové VK třídeskové 3 přídavné přestupní plochy výška/délka 900/1200mm výkon 3994 W</t>
  </si>
  <si>
    <t>-1525883951</t>
  </si>
  <si>
    <t>82</t>
  </si>
  <si>
    <t>735164512</t>
  </si>
  <si>
    <t>Montáž otopného tělesa trubkového na stěnu výšky tělesa přes 1500 mm</t>
  </si>
  <si>
    <t>1371318377</t>
  </si>
  <si>
    <t>83</t>
  </si>
  <si>
    <t>54153074</t>
  </si>
  <si>
    <t>těleso trubkové přímotopné elektrické 1810x750mm 800W</t>
  </si>
  <si>
    <t>259870438</t>
  </si>
  <si>
    <t>84</t>
  </si>
  <si>
    <t>735191905</t>
  </si>
  <si>
    <t>Odvzdušnění otopných těles</t>
  </si>
  <si>
    <t>1117715617</t>
  </si>
  <si>
    <t>85</t>
  </si>
  <si>
    <t>998735101</t>
  </si>
  <si>
    <t>Přesun hmot tonážní pro otopná tělesa v objektech v do 6 m</t>
  </si>
  <si>
    <t>-30772783</t>
  </si>
  <si>
    <t>HZS</t>
  </si>
  <si>
    <t>Hodinové zúčtovací sazby</t>
  </si>
  <si>
    <t>86</t>
  </si>
  <si>
    <t>HZS2212</t>
  </si>
  <si>
    <t>Hodinová zúčtovací sazba instalatér odborný</t>
  </si>
  <si>
    <t>hod</t>
  </si>
  <si>
    <t>512</t>
  </si>
  <si>
    <t>1609436736</t>
  </si>
  <si>
    <t>87</t>
  </si>
  <si>
    <t>013254000</t>
  </si>
  <si>
    <t>Dokumentace skutečného provedení stavby</t>
  </si>
  <si>
    <t>-1938196159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</si>
</sst>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66" workbookViewId="0">
      <selection activeCell="A96" sqref="A94:XFD96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34" t="s">
        <v>14</v>
      </c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19"/>
      <c r="AQ5" s="19"/>
      <c r="AR5" s="17"/>
      <c r="BE5" s="231" t="s">
        <v>15</v>
      </c>
      <c r="BS5" s="14" t="s">
        <v>6</v>
      </c>
    </row>
    <row r="6" spans="1:74" s="1" customFormat="1" ht="36.9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36" t="s">
        <v>17</v>
      </c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19"/>
      <c r="AQ6" s="19"/>
      <c r="AR6" s="17"/>
      <c r="BE6" s="232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32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32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32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32"/>
      <c r="BS10" s="14" t="s">
        <v>6</v>
      </c>
    </row>
    <row r="11" spans="1:74" s="1" customFormat="1" ht="18.45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32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32"/>
      <c r="BS12" s="14" t="s">
        <v>6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29</v>
      </c>
      <c r="AO13" s="19"/>
      <c r="AP13" s="19"/>
      <c r="AQ13" s="19"/>
      <c r="AR13" s="17"/>
      <c r="BE13" s="232"/>
      <c r="BS13" s="14" t="s">
        <v>6</v>
      </c>
    </row>
    <row r="14" spans="1:74" ht="13.2">
      <c r="B14" s="18"/>
      <c r="C14" s="19"/>
      <c r="D14" s="19"/>
      <c r="E14" s="237" t="s">
        <v>29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E14" s="232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32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32"/>
      <c r="BS16" s="14" t="s">
        <v>4</v>
      </c>
    </row>
    <row r="17" spans="1:71" s="1" customFormat="1" ht="18.45" customHeight="1">
      <c r="B17" s="18"/>
      <c r="C17" s="19"/>
      <c r="D17" s="19"/>
      <c r="E17" s="24" t="s">
        <v>26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32"/>
      <c r="BS17" s="14" t="s">
        <v>31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32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32"/>
      <c r="BS19" s="14" t="s">
        <v>6</v>
      </c>
    </row>
    <row r="20" spans="1:71" s="1" customFormat="1" ht="18.45" customHeight="1">
      <c r="B20" s="18"/>
      <c r="C20" s="19"/>
      <c r="D20" s="19"/>
      <c r="E20" s="24" t="s">
        <v>26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32"/>
      <c r="BS20" s="14" t="s">
        <v>31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32"/>
    </row>
    <row r="22" spans="1:71" s="1" customFormat="1" ht="12" customHeight="1">
      <c r="B22" s="18"/>
      <c r="C22" s="19"/>
      <c r="D22" s="26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32"/>
    </row>
    <row r="23" spans="1:71" s="1" customFormat="1" ht="16.5" customHeight="1">
      <c r="B23" s="18"/>
      <c r="C23" s="19"/>
      <c r="D23" s="19"/>
      <c r="E23" s="239" t="s">
        <v>1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19"/>
      <c r="AP23" s="19"/>
      <c r="AQ23" s="19"/>
      <c r="AR23" s="17"/>
      <c r="BE23" s="232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32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32"/>
    </row>
    <row r="26" spans="1:71" s="2" customFormat="1" ht="25.95" customHeight="1">
      <c r="A26" s="31"/>
      <c r="B26" s="32"/>
      <c r="C26" s="33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0">
        <f>ROUND(AG94,2)</f>
        <v>0</v>
      </c>
      <c r="AL26" s="241"/>
      <c r="AM26" s="241"/>
      <c r="AN26" s="241"/>
      <c r="AO26" s="241"/>
      <c r="AP26" s="33"/>
      <c r="AQ26" s="33"/>
      <c r="AR26" s="36"/>
      <c r="BE26" s="232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32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42" t="s">
        <v>35</v>
      </c>
      <c r="M28" s="242"/>
      <c r="N28" s="242"/>
      <c r="O28" s="242"/>
      <c r="P28" s="242"/>
      <c r="Q28" s="33"/>
      <c r="R28" s="33"/>
      <c r="S28" s="33"/>
      <c r="T28" s="33"/>
      <c r="U28" s="33"/>
      <c r="V28" s="33"/>
      <c r="W28" s="242" t="s">
        <v>36</v>
      </c>
      <c r="X28" s="242"/>
      <c r="Y28" s="242"/>
      <c r="Z28" s="242"/>
      <c r="AA28" s="242"/>
      <c r="AB28" s="242"/>
      <c r="AC28" s="242"/>
      <c r="AD28" s="242"/>
      <c r="AE28" s="242"/>
      <c r="AF28" s="33"/>
      <c r="AG28" s="33"/>
      <c r="AH28" s="33"/>
      <c r="AI28" s="33"/>
      <c r="AJ28" s="33"/>
      <c r="AK28" s="242" t="s">
        <v>37</v>
      </c>
      <c r="AL28" s="242"/>
      <c r="AM28" s="242"/>
      <c r="AN28" s="242"/>
      <c r="AO28" s="242"/>
      <c r="AP28" s="33"/>
      <c r="AQ28" s="33"/>
      <c r="AR28" s="36"/>
      <c r="BE28" s="232"/>
    </row>
    <row r="29" spans="1:71" s="3" customFormat="1" ht="14.4" customHeight="1">
      <c r="B29" s="37"/>
      <c r="C29" s="38"/>
      <c r="D29" s="26" t="s">
        <v>38</v>
      </c>
      <c r="E29" s="38"/>
      <c r="F29" s="26" t="s">
        <v>39</v>
      </c>
      <c r="G29" s="38"/>
      <c r="H29" s="38"/>
      <c r="I29" s="38"/>
      <c r="J29" s="38"/>
      <c r="K29" s="38"/>
      <c r="L29" s="245">
        <v>0.21</v>
      </c>
      <c r="M29" s="244"/>
      <c r="N29" s="244"/>
      <c r="O29" s="244"/>
      <c r="P29" s="244"/>
      <c r="Q29" s="38"/>
      <c r="R29" s="38"/>
      <c r="S29" s="38"/>
      <c r="T29" s="38"/>
      <c r="U29" s="38"/>
      <c r="V29" s="38"/>
      <c r="W29" s="243">
        <f>ROUND(AZ94, 2)</f>
        <v>0</v>
      </c>
      <c r="X29" s="244"/>
      <c r="Y29" s="244"/>
      <c r="Z29" s="244"/>
      <c r="AA29" s="244"/>
      <c r="AB29" s="244"/>
      <c r="AC29" s="244"/>
      <c r="AD29" s="244"/>
      <c r="AE29" s="244"/>
      <c r="AF29" s="38"/>
      <c r="AG29" s="38"/>
      <c r="AH29" s="38"/>
      <c r="AI29" s="38"/>
      <c r="AJ29" s="38"/>
      <c r="AK29" s="243">
        <f>ROUND(AV94, 2)</f>
        <v>0</v>
      </c>
      <c r="AL29" s="244"/>
      <c r="AM29" s="244"/>
      <c r="AN29" s="244"/>
      <c r="AO29" s="244"/>
      <c r="AP29" s="38"/>
      <c r="AQ29" s="38"/>
      <c r="AR29" s="39"/>
      <c r="BE29" s="233"/>
    </row>
    <row r="30" spans="1:71" s="3" customFormat="1" ht="14.4" customHeight="1">
      <c r="B30" s="37"/>
      <c r="C30" s="38"/>
      <c r="D30" s="38"/>
      <c r="E30" s="38"/>
      <c r="F30" s="26" t="s">
        <v>40</v>
      </c>
      <c r="G30" s="38"/>
      <c r="H30" s="38"/>
      <c r="I30" s="38"/>
      <c r="J30" s="38"/>
      <c r="K30" s="38"/>
      <c r="L30" s="245">
        <v>0.15</v>
      </c>
      <c r="M30" s="244"/>
      <c r="N30" s="244"/>
      <c r="O30" s="244"/>
      <c r="P30" s="244"/>
      <c r="Q30" s="38"/>
      <c r="R30" s="38"/>
      <c r="S30" s="38"/>
      <c r="T30" s="38"/>
      <c r="U30" s="38"/>
      <c r="V30" s="38"/>
      <c r="W30" s="243">
        <f>ROUND(BA94, 2)</f>
        <v>0</v>
      </c>
      <c r="X30" s="244"/>
      <c r="Y30" s="244"/>
      <c r="Z30" s="244"/>
      <c r="AA30" s="244"/>
      <c r="AB30" s="244"/>
      <c r="AC30" s="244"/>
      <c r="AD30" s="244"/>
      <c r="AE30" s="244"/>
      <c r="AF30" s="38"/>
      <c r="AG30" s="38"/>
      <c r="AH30" s="38"/>
      <c r="AI30" s="38"/>
      <c r="AJ30" s="38"/>
      <c r="AK30" s="243">
        <f>ROUND(AW94, 2)</f>
        <v>0</v>
      </c>
      <c r="AL30" s="244"/>
      <c r="AM30" s="244"/>
      <c r="AN30" s="244"/>
      <c r="AO30" s="244"/>
      <c r="AP30" s="38"/>
      <c r="AQ30" s="38"/>
      <c r="AR30" s="39"/>
      <c r="BE30" s="233"/>
    </row>
    <row r="31" spans="1:71" s="3" customFormat="1" ht="14.4" hidden="1" customHeight="1">
      <c r="B31" s="37"/>
      <c r="C31" s="38"/>
      <c r="D31" s="38"/>
      <c r="E31" s="38"/>
      <c r="F31" s="26" t="s">
        <v>41</v>
      </c>
      <c r="G31" s="38"/>
      <c r="H31" s="38"/>
      <c r="I31" s="38"/>
      <c r="J31" s="38"/>
      <c r="K31" s="38"/>
      <c r="L31" s="245">
        <v>0.21</v>
      </c>
      <c r="M31" s="244"/>
      <c r="N31" s="244"/>
      <c r="O31" s="244"/>
      <c r="P31" s="244"/>
      <c r="Q31" s="38"/>
      <c r="R31" s="38"/>
      <c r="S31" s="38"/>
      <c r="T31" s="38"/>
      <c r="U31" s="38"/>
      <c r="V31" s="38"/>
      <c r="W31" s="243">
        <f>ROUND(BB94, 2)</f>
        <v>0</v>
      </c>
      <c r="X31" s="244"/>
      <c r="Y31" s="244"/>
      <c r="Z31" s="244"/>
      <c r="AA31" s="244"/>
      <c r="AB31" s="244"/>
      <c r="AC31" s="244"/>
      <c r="AD31" s="244"/>
      <c r="AE31" s="244"/>
      <c r="AF31" s="38"/>
      <c r="AG31" s="38"/>
      <c r="AH31" s="38"/>
      <c r="AI31" s="38"/>
      <c r="AJ31" s="38"/>
      <c r="AK31" s="243">
        <v>0</v>
      </c>
      <c r="AL31" s="244"/>
      <c r="AM31" s="244"/>
      <c r="AN31" s="244"/>
      <c r="AO31" s="244"/>
      <c r="AP31" s="38"/>
      <c r="AQ31" s="38"/>
      <c r="AR31" s="39"/>
      <c r="BE31" s="233"/>
    </row>
    <row r="32" spans="1:71" s="3" customFormat="1" ht="14.4" hidden="1" customHeight="1">
      <c r="B32" s="37"/>
      <c r="C32" s="38"/>
      <c r="D32" s="38"/>
      <c r="E32" s="38"/>
      <c r="F32" s="26" t="s">
        <v>42</v>
      </c>
      <c r="G32" s="38"/>
      <c r="H32" s="38"/>
      <c r="I32" s="38"/>
      <c r="J32" s="38"/>
      <c r="K32" s="38"/>
      <c r="L32" s="245">
        <v>0.15</v>
      </c>
      <c r="M32" s="244"/>
      <c r="N32" s="244"/>
      <c r="O32" s="244"/>
      <c r="P32" s="244"/>
      <c r="Q32" s="38"/>
      <c r="R32" s="38"/>
      <c r="S32" s="38"/>
      <c r="T32" s="38"/>
      <c r="U32" s="38"/>
      <c r="V32" s="38"/>
      <c r="W32" s="243">
        <f>ROUND(BC94, 2)</f>
        <v>0</v>
      </c>
      <c r="X32" s="244"/>
      <c r="Y32" s="244"/>
      <c r="Z32" s="244"/>
      <c r="AA32" s="244"/>
      <c r="AB32" s="244"/>
      <c r="AC32" s="244"/>
      <c r="AD32" s="244"/>
      <c r="AE32" s="244"/>
      <c r="AF32" s="38"/>
      <c r="AG32" s="38"/>
      <c r="AH32" s="38"/>
      <c r="AI32" s="38"/>
      <c r="AJ32" s="38"/>
      <c r="AK32" s="243">
        <v>0</v>
      </c>
      <c r="AL32" s="244"/>
      <c r="AM32" s="244"/>
      <c r="AN32" s="244"/>
      <c r="AO32" s="244"/>
      <c r="AP32" s="38"/>
      <c r="AQ32" s="38"/>
      <c r="AR32" s="39"/>
      <c r="BE32" s="233"/>
    </row>
    <row r="33" spans="1:57" s="3" customFormat="1" ht="14.4" hidden="1" customHeight="1">
      <c r="B33" s="37"/>
      <c r="C33" s="38"/>
      <c r="D33" s="38"/>
      <c r="E33" s="38"/>
      <c r="F33" s="26" t="s">
        <v>43</v>
      </c>
      <c r="G33" s="38"/>
      <c r="H33" s="38"/>
      <c r="I33" s="38"/>
      <c r="J33" s="38"/>
      <c r="K33" s="38"/>
      <c r="L33" s="245">
        <v>0</v>
      </c>
      <c r="M33" s="244"/>
      <c r="N33" s="244"/>
      <c r="O33" s="244"/>
      <c r="P33" s="244"/>
      <c r="Q33" s="38"/>
      <c r="R33" s="38"/>
      <c r="S33" s="38"/>
      <c r="T33" s="38"/>
      <c r="U33" s="38"/>
      <c r="V33" s="38"/>
      <c r="W33" s="243">
        <f>ROUND(BD94, 2)</f>
        <v>0</v>
      </c>
      <c r="X33" s="244"/>
      <c r="Y33" s="244"/>
      <c r="Z33" s="244"/>
      <c r="AA33" s="244"/>
      <c r="AB33" s="244"/>
      <c r="AC33" s="244"/>
      <c r="AD33" s="244"/>
      <c r="AE33" s="244"/>
      <c r="AF33" s="38"/>
      <c r="AG33" s="38"/>
      <c r="AH33" s="38"/>
      <c r="AI33" s="38"/>
      <c r="AJ33" s="38"/>
      <c r="AK33" s="243">
        <v>0</v>
      </c>
      <c r="AL33" s="244"/>
      <c r="AM33" s="244"/>
      <c r="AN33" s="244"/>
      <c r="AO33" s="244"/>
      <c r="AP33" s="38"/>
      <c r="AQ33" s="38"/>
      <c r="AR33" s="39"/>
      <c r="BE33" s="233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32"/>
    </row>
    <row r="35" spans="1:57" s="2" customFormat="1" ht="25.95" customHeight="1">
      <c r="A35" s="31"/>
      <c r="B35" s="32"/>
      <c r="C35" s="40"/>
      <c r="D35" s="41" t="s">
        <v>44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45</v>
      </c>
      <c r="U35" s="42"/>
      <c r="V35" s="42"/>
      <c r="W35" s="42"/>
      <c r="X35" s="246" t="s">
        <v>46</v>
      </c>
      <c r="Y35" s="247"/>
      <c r="Z35" s="247"/>
      <c r="AA35" s="247"/>
      <c r="AB35" s="247"/>
      <c r="AC35" s="42"/>
      <c r="AD35" s="42"/>
      <c r="AE35" s="42"/>
      <c r="AF35" s="42"/>
      <c r="AG35" s="42"/>
      <c r="AH35" s="42"/>
      <c r="AI35" s="42"/>
      <c r="AJ35" s="42"/>
      <c r="AK35" s="248">
        <f>SUM(AK26:AK33)</f>
        <v>0</v>
      </c>
      <c r="AL35" s="247"/>
      <c r="AM35" s="247"/>
      <c r="AN35" s="247"/>
      <c r="AO35" s="249"/>
      <c r="AP35" s="40"/>
      <c r="AQ35" s="40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4"/>
      <c r="C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0.199999999999999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0.199999999999999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0.199999999999999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0.199999999999999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0.199999999999999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0.199999999999999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0.199999999999999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0.199999999999999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0.199999999999999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0.19999999999999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49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49</v>
      </c>
      <c r="AI60" s="35"/>
      <c r="AJ60" s="35"/>
      <c r="AK60" s="35"/>
      <c r="AL60" s="35"/>
      <c r="AM60" s="49" t="s">
        <v>50</v>
      </c>
      <c r="AN60" s="35"/>
      <c r="AO60" s="35"/>
      <c r="AP60" s="33"/>
      <c r="AQ60" s="33"/>
      <c r="AR60" s="36"/>
      <c r="BE60" s="31"/>
    </row>
    <row r="61" spans="1:57" ht="10.199999999999999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0.199999999999999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0.199999999999999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46" t="s">
        <v>51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52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0.199999999999999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0.199999999999999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0.199999999999999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0.199999999999999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0.19999999999999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0.199999999999999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0.199999999999999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0.199999999999999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0.199999999999999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0.199999999999999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49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49</v>
      </c>
      <c r="AI75" s="35"/>
      <c r="AJ75" s="35"/>
      <c r="AK75" s="35"/>
      <c r="AL75" s="35"/>
      <c r="AM75" s="49" t="s">
        <v>50</v>
      </c>
      <c r="AN75" s="35"/>
      <c r="AO75" s="35"/>
      <c r="AP75" s="33"/>
      <c r="AQ75" s="33"/>
      <c r="AR75" s="36"/>
      <c r="BE75" s="31"/>
    </row>
    <row r="76" spans="1:57" s="2" customFormat="1" ht="10.199999999999999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" customHeight="1">
      <c r="A82" s="31"/>
      <c r="B82" s="32"/>
      <c r="C82" s="20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Z2001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50" t="str">
        <f>K6</f>
        <v>Snížení energetické náročnosti budovy restaurace U Lípy v Třebihošti</v>
      </c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60"/>
      <c r="AQ85" s="60"/>
      <c r="AR85" s="61"/>
    </row>
    <row r="86" spans="1:91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Č.P.49, Třebihošť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52" t="str">
        <f>IF(AN8= "","",AN8)</f>
        <v>22. 1. 2020</v>
      </c>
      <c r="AN87" s="252"/>
      <c r="AO87" s="33"/>
      <c r="AP87" s="33"/>
      <c r="AQ87" s="33"/>
      <c r="AR87" s="36"/>
      <c r="BE87" s="31"/>
    </row>
    <row r="88" spans="1:91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15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53" t="str">
        <f>IF(E17="","",E17)</f>
        <v xml:space="preserve"> </v>
      </c>
      <c r="AN89" s="254"/>
      <c r="AO89" s="254"/>
      <c r="AP89" s="254"/>
      <c r="AQ89" s="33"/>
      <c r="AR89" s="36"/>
      <c r="AS89" s="255" t="s">
        <v>54</v>
      </c>
      <c r="AT89" s="256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15" customHeight="1">
      <c r="A90" s="31"/>
      <c r="B90" s="32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53" t="str">
        <f>IF(E20="","",E20)</f>
        <v xml:space="preserve"> </v>
      </c>
      <c r="AN90" s="254"/>
      <c r="AO90" s="254"/>
      <c r="AP90" s="254"/>
      <c r="AQ90" s="33"/>
      <c r="AR90" s="36"/>
      <c r="AS90" s="257"/>
      <c r="AT90" s="258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8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9"/>
      <c r="AT91" s="260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61" t="s">
        <v>55</v>
      </c>
      <c r="D92" s="262"/>
      <c r="E92" s="262"/>
      <c r="F92" s="262"/>
      <c r="G92" s="262"/>
      <c r="H92" s="70"/>
      <c r="I92" s="263" t="s">
        <v>56</v>
      </c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4" t="s">
        <v>57</v>
      </c>
      <c r="AH92" s="262"/>
      <c r="AI92" s="262"/>
      <c r="AJ92" s="262"/>
      <c r="AK92" s="262"/>
      <c r="AL92" s="262"/>
      <c r="AM92" s="262"/>
      <c r="AN92" s="263" t="s">
        <v>58</v>
      </c>
      <c r="AO92" s="262"/>
      <c r="AP92" s="265"/>
      <c r="AQ92" s="71" t="s">
        <v>59</v>
      </c>
      <c r="AR92" s="36"/>
      <c r="AS92" s="72" t="s">
        <v>60</v>
      </c>
      <c r="AT92" s="73" t="s">
        <v>61</v>
      </c>
      <c r="AU92" s="73" t="s">
        <v>62</v>
      </c>
      <c r="AV92" s="73" t="s">
        <v>63</v>
      </c>
      <c r="AW92" s="73" t="s">
        <v>64</v>
      </c>
      <c r="AX92" s="73" t="s">
        <v>65</v>
      </c>
      <c r="AY92" s="73" t="s">
        <v>66</v>
      </c>
      <c r="AZ92" s="73" t="s">
        <v>67</v>
      </c>
      <c r="BA92" s="73" t="s">
        <v>68</v>
      </c>
      <c r="BB92" s="73" t="s">
        <v>69</v>
      </c>
      <c r="BC92" s="73" t="s">
        <v>70</v>
      </c>
      <c r="BD92" s="74" t="s">
        <v>71</v>
      </c>
      <c r="BE92" s="31"/>
    </row>
    <row r="93" spans="1:91" s="2" customFormat="1" ht="10.8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" customHeight="1">
      <c r="B94" s="78"/>
      <c r="C94" s="79" t="s">
        <v>72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69">
        <f>ROUND(SUM(AG95:AG96),2)</f>
        <v>0</v>
      </c>
      <c r="AH94" s="269"/>
      <c r="AI94" s="269"/>
      <c r="AJ94" s="269"/>
      <c r="AK94" s="269"/>
      <c r="AL94" s="269"/>
      <c r="AM94" s="269"/>
      <c r="AN94" s="270">
        <f>SUM(AG94,AT94)</f>
        <v>0</v>
      </c>
      <c r="AO94" s="270"/>
      <c r="AP94" s="270"/>
      <c r="AQ94" s="82" t="s">
        <v>1</v>
      </c>
      <c r="AR94" s="83"/>
      <c r="AS94" s="84">
        <f>ROUND(SUM(AS95:AS96),2)</f>
        <v>0</v>
      </c>
      <c r="AT94" s="85">
        <f>ROUND(SUM(AV94:AW94),2)</f>
        <v>0</v>
      </c>
      <c r="AU94" s="86">
        <f>ROUND(SUM(AU95:AU96),5)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ROUND(SUM(AZ95:AZ96),2)</f>
        <v>0</v>
      </c>
      <c r="BA94" s="85">
        <f>ROUND(SUM(BA95:BA96),2)</f>
        <v>0</v>
      </c>
      <c r="BB94" s="85">
        <f>ROUND(SUM(BB95:BB96),2)</f>
        <v>0</v>
      </c>
      <c r="BC94" s="85">
        <f>ROUND(SUM(BC95:BC96),2)</f>
        <v>0</v>
      </c>
      <c r="BD94" s="87">
        <f>ROUND(SUM(BD95:BD96),2)</f>
        <v>0</v>
      </c>
      <c r="BS94" s="88" t="s">
        <v>73</v>
      </c>
      <c r="BT94" s="88" t="s">
        <v>74</v>
      </c>
      <c r="BU94" s="89" t="s">
        <v>75</v>
      </c>
      <c r="BV94" s="88" t="s">
        <v>76</v>
      </c>
      <c r="BW94" s="88" t="s">
        <v>5</v>
      </c>
      <c r="BX94" s="88" t="s">
        <v>77</v>
      </c>
      <c r="CL94" s="88" t="s">
        <v>1</v>
      </c>
    </row>
    <row r="95" spans="1:91" s="7" customFormat="1" ht="16.5" hidden="1" customHeight="1">
      <c r="A95" s="90" t="s">
        <v>78</v>
      </c>
      <c r="B95" s="91"/>
      <c r="C95" s="92"/>
      <c r="D95" s="268" t="s">
        <v>79</v>
      </c>
      <c r="E95" s="268"/>
      <c r="F95" s="268"/>
      <c r="G95" s="268"/>
      <c r="H95" s="268"/>
      <c r="I95" s="93"/>
      <c r="J95" s="268" t="s">
        <v>80</v>
      </c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6">
        <f>'EL - Elektro'!J30</f>
        <v>0</v>
      </c>
      <c r="AH95" s="267"/>
      <c r="AI95" s="267"/>
      <c r="AJ95" s="267"/>
      <c r="AK95" s="267"/>
      <c r="AL95" s="267"/>
      <c r="AM95" s="267"/>
      <c r="AN95" s="266">
        <f>SUM(AG95,AT95)</f>
        <v>0</v>
      </c>
      <c r="AO95" s="267"/>
      <c r="AP95" s="267"/>
      <c r="AQ95" s="94" t="s">
        <v>81</v>
      </c>
      <c r="AR95" s="95"/>
      <c r="AS95" s="96">
        <v>0</v>
      </c>
      <c r="AT95" s="97">
        <f>ROUND(SUM(AV95:AW95),2)</f>
        <v>0</v>
      </c>
      <c r="AU95" s="98">
        <f>'EL - Elektro'!P124</f>
        <v>0</v>
      </c>
      <c r="AV95" s="97">
        <f>'EL - Elektro'!J33</f>
        <v>0</v>
      </c>
      <c r="AW95" s="97">
        <f>'EL - Elektro'!J34</f>
        <v>0</v>
      </c>
      <c r="AX95" s="97">
        <f>'EL - Elektro'!J35</f>
        <v>0</v>
      </c>
      <c r="AY95" s="97">
        <f>'EL - Elektro'!J36</f>
        <v>0</v>
      </c>
      <c r="AZ95" s="97">
        <f>'EL - Elektro'!F33</f>
        <v>0</v>
      </c>
      <c r="BA95" s="97">
        <f>'EL - Elektro'!F34</f>
        <v>0</v>
      </c>
      <c r="BB95" s="97">
        <f>'EL - Elektro'!F35</f>
        <v>0</v>
      </c>
      <c r="BC95" s="97">
        <f>'EL - Elektro'!F36</f>
        <v>0</v>
      </c>
      <c r="BD95" s="99">
        <f>'EL - Elektro'!F37</f>
        <v>0</v>
      </c>
      <c r="BT95" s="100" t="s">
        <v>82</v>
      </c>
      <c r="BV95" s="100" t="s">
        <v>76</v>
      </c>
      <c r="BW95" s="100" t="s">
        <v>83</v>
      </c>
      <c r="BX95" s="100" t="s">
        <v>5</v>
      </c>
      <c r="CL95" s="100" t="s">
        <v>1</v>
      </c>
      <c r="CM95" s="100" t="s">
        <v>84</v>
      </c>
    </row>
    <row r="96" spans="1:91" s="7" customFormat="1" ht="16.5" customHeight="1">
      <c r="A96" s="90" t="s">
        <v>78</v>
      </c>
      <c r="B96" s="91"/>
      <c r="C96" s="92"/>
      <c r="D96" s="268" t="s">
        <v>85</v>
      </c>
      <c r="E96" s="268"/>
      <c r="F96" s="268"/>
      <c r="G96" s="268"/>
      <c r="H96" s="268"/>
      <c r="I96" s="93"/>
      <c r="J96" s="268" t="s">
        <v>86</v>
      </c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6">
        <f>'ÚT - Ústřední vytápění'!J30</f>
        <v>0</v>
      </c>
      <c r="AH96" s="267"/>
      <c r="AI96" s="267"/>
      <c r="AJ96" s="267"/>
      <c r="AK96" s="267"/>
      <c r="AL96" s="267"/>
      <c r="AM96" s="267"/>
      <c r="AN96" s="266">
        <f>SUM(AG96,AT96)</f>
        <v>0</v>
      </c>
      <c r="AO96" s="267"/>
      <c r="AP96" s="267"/>
      <c r="AQ96" s="94" t="s">
        <v>81</v>
      </c>
      <c r="AR96" s="95"/>
      <c r="AS96" s="101">
        <v>0</v>
      </c>
      <c r="AT96" s="102">
        <f>ROUND(SUM(AV96:AW96),2)</f>
        <v>0</v>
      </c>
      <c r="AU96" s="103">
        <f>'ÚT - Ústřední vytápění'!P126</f>
        <v>0</v>
      </c>
      <c r="AV96" s="102">
        <f>'ÚT - Ústřední vytápění'!J33</f>
        <v>0</v>
      </c>
      <c r="AW96" s="102">
        <f>'ÚT - Ústřední vytápění'!J34</f>
        <v>0</v>
      </c>
      <c r="AX96" s="102">
        <f>'ÚT - Ústřední vytápění'!J35</f>
        <v>0</v>
      </c>
      <c r="AY96" s="102">
        <f>'ÚT - Ústřední vytápění'!J36</f>
        <v>0</v>
      </c>
      <c r="AZ96" s="102">
        <f>'ÚT - Ústřední vytápění'!F33</f>
        <v>0</v>
      </c>
      <c r="BA96" s="102">
        <f>'ÚT - Ústřední vytápění'!F34</f>
        <v>0</v>
      </c>
      <c r="BB96" s="102">
        <f>'ÚT - Ústřední vytápění'!F35</f>
        <v>0</v>
      </c>
      <c r="BC96" s="102">
        <f>'ÚT - Ústřední vytápění'!F36</f>
        <v>0</v>
      </c>
      <c r="BD96" s="104">
        <f>'ÚT - Ústřední vytápění'!F37</f>
        <v>0</v>
      </c>
      <c r="BT96" s="100" t="s">
        <v>82</v>
      </c>
      <c r="BV96" s="100" t="s">
        <v>76</v>
      </c>
      <c r="BW96" s="100" t="s">
        <v>87</v>
      </c>
      <c r="BX96" s="100" t="s">
        <v>5</v>
      </c>
      <c r="CL96" s="100" t="s">
        <v>1</v>
      </c>
      <c r="CM96" s="100" t="s">
        <v>84</v>
      </c>
    </row>
    <row r="97" spans="1:57" s="2" customFormat="1" ht="30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6.9" customHeight="1">
      <c r="A98" s="31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</sheetData>
  <sheetProtection algorithmName="SHA-512" hashValue="WyLoaeG8MZEuKJqh/ws+pi6//4it+y69RoZeZeikoDQ+5M8ttWzRmCVSwdVSFU2p2htX/TdlO362DjBRyUQzLg==" saltValue="ZBPwSg3h1NeETOJm8Zq13A0Ih9eCCMK2dLztRnlpP2vO9pC3JyuSEc2/NHx+GM4bupQ3+wkZ+3KwbBNlUqwQfA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EL - Elektro'!C2" display="/"/>
    <hyperlink ref="A96" location="'ÚT - Ústřední vytápění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5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5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AT2" s="14" t="s">
        <v>83</v>
      </c>
    </row>
    <row r="3" spans="1:46" s="1" customFormat="1" ht="6.9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84</v>
      </c>
    </row>
    <row r="4" spans="1:46" s="1" customFormat="1" ht="24.9" customHeight="1">
      <c r="B4" s="17"/>
      <c r="D4" s="109" t="s">
        <v>88</v>
      </c>
      <c r="I4" s="105"/>
      <c r="L4" s="17"/>
      <c r="M4" s="110" t="s">
        <v>10</v>
      </c>
      <c r="AT4" s="14" t="s">
        <v>4</v>
      </c>
    </row>
    <row r="5" spans="1:46" s="1" customFormat="1" ht="6.9" customHeight="1">
      <c r="B5" s="17"/>
      <c r="I5" s="105"/>
      <c r="L5" s="17"/>
    </row>
    <row r="6" spans="1:46" s="1" customFormat="1" ht="12" customHeight="1">
      <c r="B6" s="17"/>
      <c r="D6" s="111" t="s">
        <v>16</v>
      </c>
      <c r="I6" s="105"/>
      <c r="L6" s="17"/>
    </row>
    <row r="7" spans="1:46" s="1" customFormat="1" ht="16.5" customHeight="1">
      <c r="B7" s="17"/>
      <c r="E7" s="272" t="str">
        <f>'Rekapitulace stavby'!K6</f>
        <v>Snížení energetické náročnosti budovy restaurace U Lípy v Třebihošti</v>
      </c>
      <c r="F7" s="273"/>
      <c r="G7" s="273"/>
      <c r="H7" s="273"/>
      <c r="I7" s="105"/>
      <c r="L7" s="17"/>
    </row>
    <row r="8" spans="1:46" s="2" customFormat="1" ht="12" customHeight="1">
      <c r="A8" s="31"/>
      <c r="B8" s="36"/>
      <c r="C8" s="31"/>
      <c r="D8" s="111" t="s">
        <v>89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74" t="s">
        <v>90</v>
      </c>
      <c r="F9" s="275"/>
      <c r="G9" s="275"/>
      <c r="H9" s="275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18</v>
      </c>
      <c r="E11" s="31"/>
      <c r="F11" s="113" t="s">
        <v>1</v>
      </c>
      <c r="G11" s="31"/>
      <c r="H11" s="31"/>
      <c r="I11" s="114" t="s">
        <v>19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20</v>
      </c>
      <c r="E12" s="31"/>
      <c r="F12" s="113" t="s">
        <v>21</v>
      </c>
      <c r="G12" s="31"/>
      <c r="H12" s="31"/>
      <c r="I12" s="114" t="s">
        <v>22</v>
      </c>
      <c r="J12" s="115" t="str">
        <f>'Rekapitulace stavby'!AN8</f>
        <v>22. 1. 2020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24</v>
      </c>
      <c r="E14" s="31"/>
      <c r="F14" s="31"/>
      <c r="G14" s="31"/>
      <c r="H14" s="31"/>
      <c r="I14" s="114" t="s">
        <v>25</v>
      </c>
      <c r="J14" s="113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tr">
        <f>IF('Rekapitulace stavby'!E11="","",'Rekapitulace stavby'!E11)</f>
        <v xml:space="preserve"> </v>
      </c>
      <c r="F15" s="31"/>
      <c r="G15" s="31"/>
      <c r="H15" s="31"/>
      <c r="I15" s="114" t="s">
        <v>27</v>
      </c>
      <c r="J15" s="113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28</v>
      </c>
      <c r="E17" s="31"/>
      <c r="F17" s="31"/>
      <c r="G17" s="31"/>
      <c r="H17" s="31"/>
      <c r="I17" s="114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6" t="str">
        <f>'Rekapitulace stavby'!E14</f>
        <v>Vyplň údaj</v>
      </c>
      <c r="F18" s="277"/>
      <c r="G18" s="277"/>
      <c r="H18" s="277"/>
      <c r="I18" s="114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30</v>
      </c>
      <c r="E20" s="31"/>
      <c r="F20" s="31"/>
      <c r="G20" s="31"/>
      <c r="H20" s="31"/>
      <c r="I20" s="114" t="s">
        <v>25</v>
      </c>
      <c r="J20" s="113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tr">
        <f>IF('Rekapitulace stavby'!E17="","",'Rekapitulace stavby'!E17)</f>
        <v xml:space="preserve"> </v>
      </c>
      <c r="F21" s="31"/>
      <c r="G21" s="31"/>
      <c r="H21" s="31"/>
      <c r="I21" s="114" t="s">
        <v>27</v>
      </c>
      <c r="J21" s="113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32</v>
      </c>
      <c r="E23" s="31"/>
      <c r="F23" s="31"/>
      <c r="G23" s="31"/>
      <c r="H23" s="31"/>
      <c r="I23" s="114" t="s">
        <v>25</v>
      </c>
      <c r="J23" s="113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tr">
        <f>IF('Rekapitulace stavby'!E20="","",'Rekapitulace stavby'!E20)</f>
        <v xml:space="preserve"> </v>
      </c>
      <c r="F24" s="31"/>
      <c r="G24" s="31"/>
      <c r="H24" s="31"/>
      <c r="I24" s="114" t="s">
        <v>27</v>
      </c>
      <c r="J24" s="113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33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8" t="s">
        <v>1</v>
      </c>
      <c r="F27" s="278"/>
      <c r="G27" s="278"/>
      <c r="H27" s="278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2" t="s">
        <v>34</v>
      </c>
      <c r="E30" s="31"/>
      <c r="F30" s="31"/>
      <c r="G30" s="31"/>
      <c r="H30" s="31"/>
      <c r="I30" s="112"/>
      <c r="J30" s="123">
        <f>ROUND(J124,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24" t="s">
        <v>36</v>
      </c>
      <c r="G32" s="31"/>
      <c r="H32" s="31"/>
      <c r="I32" s="125" t="s">
        <v>35</v>
      </c>
      <c r="J32" s="124" t="s">
        <v>37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26" t="s">
        <v>38</v>
      </c>
      <c r="E33" s="111" t="s">
        <v>39</v>
      </c>
      <c r="F33" s="127">
        <f>ROUND((SUM(BE124:BE162)),  2)</f>
        <v>0</v>
      </c>
      <c r="G33" s="31"/>
      <c r="H33" s="31"/>
      <c r="I33" s="128">
        <v>0.21</v>
      </c>
      <c r="J33" s="127">
        <f>ROUND(((SUM(BE124:BE162))*I33),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11" t="s">
        <v>40</v>
      </c>
      <c r="F34" s="127">
        <f>ROUND((SUM(BF124:BF162)),  2)</f>
        <v>0</v>
      </c>
      <c r="G34" s="31"/>
      <c r="H34" s="31"/>
      <c r="I34" s="128">
        <v>0.15</v>
      </c>
      <c r="J34" s="127">
        <f>ROUND(((SUM(BF124:BF162))*I34),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11" t="s">
        <v>41</v>
      </c>
      <c r="F35" s="127">
        <f>ROUND((SUM(BG124:BG162)),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11" t="s">
        <v>42</v>
      </c>
      <c r="F36" s="127">
        <f>ROUND((SUM(BH124:BH162)),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1" t="s">
        <v>43</v>
      </c>
      <c r="F37" s="127">
        <f>ROUND((SUM(BI124:BI162)),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9"/>
      <c r="D39" s="130" t="s">
        <v>44</v>
      </c>
      <c r="E39" s="131"/>
      <c r="F39" s="131"/>
      <c r="G39" s="132" t="s">
        <v>45</v>
      </c>
      <c r="H39" s="133" t="s">
        <v>46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I41" s="105"/>
      <c r="L41" s="17"/>
    </row>
    <row r="42" spans="1:31" s="1" customFormat="1" ht="14.4" customHeight="1">
      <c r="B42" s="17"/>
      <c r="I42" s="105"/>
      <c r="L42" s="17"/>
    </row>
    <row r="43" spans="1:31" s="1" customFormat="1" ht="14.4" customHeight="1">
      <c r="B43" s="17"/>
      <c r="I43" s="105"/>
      <c r="L43" s="17"/>
    </row>
    <row r="44" spans="1:31" s="1" customFormat="1" ht="14.4" customHeight="1">
      <c r="B44" s="17"/>
      <c r="I44" s="105"/>
      <c r="L44" s="17"/>
    </row>
    <row r="45" spans="1:31" s="1" customFormat="1" ht="14.4" customHeight="1">
      <c r="B45" s="17"/>
      <c r="I45" s="105"/>
      <c r="L45" s="17"/>
    </row>
    <row r="46" spans="1:31" s="1" customFormat="1" ht="14.4" customHeight="1">
      <c r="B46" s="17"/>
      <c r="I46" s="105"/>
      <c r="L46" s="17"/>
    </row>
    <row r="47" spans="1:31" s="1" customFormat="1" ht="14.4" customHeight="1">
      <c r="B47" s="17"/>
      <c r="I47" s="105"/>
      <c r="L47" s="17"/>
    </row>
    <row r="48" spans="1:31" s="1" customFormat="1" ht="14.4" customHeight="1">
      <c r="B48" s="17"/>
      <c r="I48" s="105"/>
      <c r="L48" s="17"/>
    </row>
    <row r="49" spans="1:31" s="1" customFormat="1" ht="14.4" customHeight="1">
      <c r="B49" s="17"/>
      <c r="I49" s="105"/>
      <c r="L49" s="17"/>
    </row>
    <row r="50" spans="1:31" s="2" customFormat="1" ht="14.4" customHeight="1">
      <c r="B50" s="48"/>
      <c r="D50" s="137" t="s">
        <v>47</v>
      </c>
      <c r="E50" s="138"/>
      <c r="F50" s="138"/>
      <c r="G50" s="137" t="s">
        <v>48</v>
      </c>
      <c r="H50" s="138"/>
      <c r="I50" s="139"/>
      <c r="J50" s="138"/>
      <c r="K50" s="138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40" t="s">
        <v>49</v>
      </c>
      <c r="E61" s="141"/>
      <c r="F61" s="142" t="s">
        <v>50</v>
      </c>
      <c r="G61" s="140" t="s">
        <v>49</v>
      </c>
      <c r="H61" s="141"/>
      <c r="I61" s="143"/>
      <c r="J61" s="144" t="s">
        <v>50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37" t="s">
        <v>51</v>
      </c>
      <c r="E65" s="145"/>
      <c r="F65" s="145"/>
      <c r="G65" s="137" t="s">
        <v>52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40" t="s">
        <v>49</v>
      </c>
      <c r="E76" s="141"/>
      <c r="F76" s="142" t="s">
        <v>50</v>
      </c>
      <c r="G76" s="140" t="s">
        <v>49</v>
      </c>
      <c r="H76" s="141"/>
      <c r="I76" s="143"/>
      <c r="J76" s="144" t="s">
        <v>50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91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9" t="str">
        <f>E7</f>
        <v>Snížení energetické náročnosti budovy restaurace U Lípy v Třebihošti</v>
      </c>
      <c r="F85" s="280"/>
      <c r="G85" s="280"/>
      <c r="H85" s="280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89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0" t="str">
        <f>E9</f>
        <v>EL - Elektro</v>
      </c>
      <c r="F87" s="281"/>
      <c r="G87" s="281"/>
      <c r="H87" s="281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>Č.P.49, Třebihošť</v>
      </c>
      <c r="G89" s="33"/>
      <c r="H89" s="33"/>
      <c r="I89" s="114" t="s">
        <v>22</v>
      </c>
      <c r="J89" s="63" t="str">
        <f>IF(J12="","",J12)</f>
        <v>22. 1. 2020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24</v>
      </c>
      <c r="D91" s="33"/>
      <c r="E91" s="33"/>
      <c r="F91" s="24" t="str">
        <f>E15</f>
        <v xml:space="preserve"> </v>
      </c>
      <c r="G91" s="33"/>
      <c r="H91" s="33"/>
      <c r="I91" s="114" t="s">
        <v>30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4" t="s">
        <v>32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92</v>
      </c>
      <c r="D94" s="154"/>
      <c r="E94" s="154"/>
      <c r="F94" s="154"/>
      <c r="G94" s="154"/>
      <c r="H94" s="154"/>
      <c r="I94" s="155"/>
      <c r="J94" s="156" t="s">
        <v>93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customHeight="1">
      <c r="A96" s="31"/>
      <c r="B96" s="32"/>
      <c r="C96" s="157" t="s">
        <v>94</v>
      </c>
      <c r="D96" s="33"/>
      <c r="E96" s="33"/>
      <c r="F96" s="33"/>
      <c r="G96" s="33"/>
      <c r="H96" s="33"/>
      <c r="I96" s="112"/>
      <c r="J96" s="81">
        <f>J124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95</v>
      </c>
    </row>
    <row r="97" spans="1:31" s="9" customFormat="1" ht="24.9" customHeight="1">
      <c r="B97" s="158"/>
      <c r="C97" s="159"/>
      <c r="D97" s="160" t="s">
        <v>96</v>
      </c>
      <c r="E97" s="161"/>
      <c r="F97" s="161"/>
      <c r="G97" s="161"/>
      <c r="H97" s="161"/>
      <c r="I97" s="162"/>
      <c r="J97" s="163">
        <f>J125</f>
        <v>0</v>
      </c>
      <c r="K97" s="159"/>
      <c r="L97" s="164"/>
    </row>
    <row r="98" spans="1:31" s="10" customFormat="1" ht="19.95" customHeight="1">
      <c r="B98" s="165"/>
      <c r="C98" s="166"/>
      <c r="D98" s="167" t="s">
        <v>97</v>
      </c>
      <c r="E98" s="168"/>
      <c r="F98" s="168"/>
      <c r="G98" s="168"/>
      <c r="H98" s="168"/>
      <c r="I98" s="169"/>
      <c r="J98" s="170">
        <f>J126</f>
        <v>0</v>
      </c>
      <c r="K98" s="166"/>
      <c r="L98" s="171"/>
    </row>
    <row r="99" spans="1:31" s="9" customFormat="1" ht="24.9" customHeight="1">
      <c r="B99" s="158"/>
      <c r="C99" s="159"/>
      <c r="D99" s="160" t="s">
        <v>98</v>
      </c>
      <c r="E99" s="161"/>
      <c r="F99" s="161"/>
      <c r="G99" s="161"/>
      <c r="H99" s="161"/>
      <c r="I99" s="162"/>
      <c r="J99" s="163">
        <f>J147</f>
        <v>0</v>
      </c>
      <c r="K99" s="159"/>
      <c r="L99" s="164"/>
    </row>
    <row r="100" spans="1:31" s="10" customFormat="1" ht="19.95" customHeight="1">
      <c r="B100" s="165"/>
      <c r="C100" s="166"/>
      <c r="D100" s="167" t="s">
        <v>99</v>
      </c>
      <c r="E100" s="168"/>
      <c r="F100" s="168"/>
      <c r="G100" s="168"/>
      <c r="H100" s="168"/>
      <c r="I100" s="169"/>
      <c r="J100" s="170">
        <f>J148</f>
        <v>0</v>
      </c>
      <c r="K100" s="166"/>
      <c r="L100" s="171"/>
    </row>
    <row r="101" spans="1:31" s="10" customFormat="1" ht="19.95" customHeight="1">
      <c r="B101" s="165"/>
      <c r="C101" s="166"/>
      <c r="D101" s="167" t="s">
        <v>100</v>
      </c>
      <c r="E101" s="168"/>
      <c r="F101" s="168"/>
      <c r="G101" s="168"/>
      <c r="H101" s="168"/>
      <c r="I101" s="169"/>
      <c r="J101" s="170">
        <f>J150</f>
        <v>0</v>
      </c>
      <c r="K101" s="166"/>
      <c r="L101" s="171"/>
    </row>
    <row r="102" spans="1:31" s="10" customFormat="1" ht="19.95" customHeight="1">
      <c r="B102" s="165"/>
      <c r="C102" s="166"/>
      <c r="D102" s="167" t="s">
        <v>101</v>
      </c>
      <c r="E102" s="168"/>
      <c r="F102" s="168"/>
      <c r="G102" s="168"/>
      <c r="H102" s="168"/>
      <c r="I102" s="169"/>
      <c r="J102" s="170">
        <f>J152</f>
        <v>0</v>
      </c>
      <c r="K102" s="166"/>
      <c r="L102" s="171"/>
    </row>
    <row r="103" spans="1:31" s="10" customFormat="1" ht="19.95" customHeight="1">
      <c r="B103" s="165"/>
      <c r="C103" s="166"/>
      <c r="D103" s="167" t="s">
        <v>102</v>
      </c>
      <c r="E103" s="168"/>
      <c r="F103" s="168"/>
      <c r="G103" s="168"/>
      <c r="H103" s="168"/>
      <c r="I103" s="169"/>
      <c r="J103" s="170">
        <f>J154</f>
        <v>0</v>
      </c>
      <c r="K103" s="166"/>
      <c r="L103" s="171"/>
    </row>
    <row r="104" spans="1:31" s="10" customFormat="1" ht="19.95" customHeight="1">
      <c r="B104" s="165"/>
      <c r="C104" s="166"/>
      <c r="D104" s="167" t="s">
        <v>103</v>
      </c>
      <c r="E104" s="168"/>
      <c r="F104" s="168"/>
      <c r="G104" s="168"/>
      <c r="H104" s="168"/>
      <c r="I104" s="169"/>
      <c r="J104" s="170">
        <f>J157</f>
        <v>0</v>
      </c>
      <c r="K104" s="166"/>
      <c r="L104" s="171"/>
    </row>
    <row r="105" spans="1:31" s="2" customFormat="1" ht="21.75" customHeight="1">
      <c r="A105" s="31"/>
      <c r="B105" s="32"/>
      <c r="C105" s="33"/>
      <c r="D105" s="33"/>
      <c r="E105" s="33"/>
      <c r="F105" s="33"/>
      <c r="G105" s="33"/>
      <c r="H105" s="33"/>
      <c r="I105" s="112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" customHeight="1">
      <c r="A106" s="31"/>
      <c r="B106" s="51"/>
      <c r="C106" s="52"/>
      <c r="D106" s="52"/>
      <c r="E106" s="52"/>
      <c r="F106" s="52"/>
      <c r="G106" s="52"/>
      <c r="H106" s="52"/>
      <c r="I106" s="149"/>
      <c r="J106" s="52"/>
      <c r="K106" s="52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31" s="2" customFormat="1" ht="6.9" customHeight="1">
      <c r="A110" s="31"/>
      <c r="B110" s="53"/>
      <c r="C110" s="54"/>
      <c r="D110" s="54"/>
      <c r="E110" s="54"/>
      <c r="F110" s="54"/>
      <c r="G110" s="54"/>
      <c r="H110" s="54"/>
      <c r="I110" s="152"/>
      <c r="J110" s="54"/>
      <c r="K110" s="54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4.9" customHeight="1">
      <c r="A111" s="31"/>
      <c r="B111" s="32"/>
      <c r="C111" s="20" t="s">
        <v>104</v>
      </c>
      <c r="D111" s="33"/>
      <c r="E111" s="33"/>
      <c r="F111" s="33"/>
      <c r="G111" s="33"/>
      <c r="H111" s="33"/>
      <c r="I111" s="112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" customHeight="1">
      <c r="A112" s="31"/>
      <c r="B112" s="32"/>
      <c r="C112" s="33"/>
      <c r="D112" s="33"/>
      <c r="E112" s="33"/>
      <c r="F112" s="33"/>
      <c r="G112" s="33"/>
      <c r="H112" s="33"/>
      <c r="I112" s="112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16</v>
      </c>
      <c r="D113" s="33"/>
      <c r="E113" s="33"/>
      <c r="F113" s="33"/>
      <c r="G113" s="33"/>
      <c r="H113" s="33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79" t="str">
        <f>E7</f>
        <v>Snížení energetické náročnosti budovy restaurace U Lípy v Třebihošti</v>
      </c>
      <c r="F114" s="280"/>
      <c r="G114" s="280"/>
      <c r="H114" s="280"/>
      <c r="I114" s="112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89</v>
      </c>
      <c r="D115" s="33"/>
      <c r="E115" s="33"/>
      <c r="F115" s="33"/>
      <c r="G115" s="33"/>
      <c r="H115" s="33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>
      <c r="A116" s="31"/>
      <c r="B116" s="32"/>
      <c r="C116" s="33"/>
      <c r="D116" s="33"/>
      <c r="E116" s="250" t="str">
        <f>E9</f>
        <v>EL - Elektro</v>
      </c>
      <c r="F116" s="281"/>
      <c r="G116" s="281"/>
      <c r="H116" s="281"/>
      <c r="I116" s="112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" customHeight="1">
      <c r="A117" s="31"/>
      <c r="B117" s="32"/>
      <c r="C117" s="33"/>
      <c r="D117" s="33"/>
      <c r="E117" s="33"/>
      <c r="F117" s="33"/>
      <c r="G117" s="33"/>
      <c r="H117" s="33"/>
      <c r="I117" s="112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>
      <c r="A118" s="31"/>
      <c r="B118" s="32"/>
      <c r="C118" s="26" t="s">
        <v>20</v>
      </c>
      <c r="D118" s="33"/>
      <c r="E118" s="33"/>
      <c r="F118" s="24" t="str">
        <f>F12</f>
        <v>Č.P.49, Třebihošť</v>
      </c>
      <c r="G118" s="33"/>
      <c r="H118" s="33"/>
      <c r="I118" s="114" t="s">
        <v>22</v>
      </c>
      <c r="J118" s="63" t="str">
        <f>IF(J12="","",J12)</f>
        <v>22. 1. 2020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" customHeight="1">
      <c r="A119" s="31"/>
      <c r="B119" s="32"/>
      <c r="C119" s="33"/>
      <c r="D119" s="33"/>
      <c r="E119" s="33"/>
      <c r="F119" s="33"/>
      <c r="G119" s="33"/>
      <c r="H119" s="33"/>
      <c r="I119" s="112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15" customHeight="1">
      <c r="A120" s="31"/>
      <c r="B120" s="32"/>
      <c r="C120" s="26" t="s">
        <v>24</v>
      </c>
      <c r="D120" s="33"/>
      <c r="E120" s="33"/>
      <c r="F120" s="24" t="str">
        <f>E15</f>
        <v xml:space="preserve"> </v>
      </c>
      <c r="G120" s="33"/>
      <c r="H120" s="33"/>
      <c r="I120" s="114" t="s">
        <v>30</v>
      </c>
      <c r="J120" s="29" t="str">
        <f>E21</f>
        <v xml:space="preserve"> 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15" customHeight="1">
      <c r="A121" s="31"/>
      <c r="B121" s="32"/>
      <c r="C121" s="26" t="s">
        <v>28</v>
      </c>
      <c r="D121" s="33"/>
      <c r="E121" s="33"/>
      <c r="F121" s="24" t="str">
        <f>IF(E18="","",E18)</f>
        <v>Vyplň údaj</v>
      </c>
      <c r="G121" s="33"/>
      <c r="H121" s="33"/>
      <c r="I121" s="114" t="s">
        <v>32</v>
      </c>
      <c r="J121" s="29" t="str">
        <f>E24</f>
        <v xml:space="preserve"> 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35" customHeight="1">
      <c r="A122" s="31"/>
      <c r="B122" s="32"/>
      <c r="C122" s="33"/>
      <c r="D122" s="33"/>
      <c r="E122" s="33"/>
      <c r="F122" s="33"/>
      <c r="G122" s="33"/>
      <c r="H122" s="33"/>
      <c r="I122" s="112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>
      <c r="A123" s="172"/>
      <c r="B123" s="173"/>
      <c r="C123" s="174" t="s">
        <v>105</v>
      </c>
      <c r="D123" s="175" t="s">
        <v>59</v>
      </c>
      <c r="E123" s="175" t="s">
        <v>55</v>
      </c>
      <c r="F123" s="175" t="s">
        <v>56</v>
      </c>
      <c r="G123" s="175" t="s">
        <v>106</v>
      </c>
      <c r="H123" s="175" t="s">
        <v>107</v>
      </c>
      <c r="I123" s="176" t="s">
        <v>108</v>
      </c>
      <c r="J123" s="177" t="s">
        <v>93</v>
      </c>
      <c r="K123" s="178" t="s">
        <v>109</v>
      </c>
      <c r="L123" s="179"/>
      <c r="M123" s="72" t="s">
        <v>1</v>
      </c>
      <c r="N123" s="73" t="s">
        <v>38</v>
      </c>
      <c r="O123" s="73" t="s">
        <v>110</v>
      </c>
      <c r="P123" s="73" t="s">
        <v>111</v>
      </c>
      <c r="Q123" s="73" t="s">
        <v>112</v>
      </c>
      <c r="R123" s="73" t="s">
        <v>113</v>
      </c>
      <c r="S123" s="73" t="s">
        <v>114</v>
      </c>
      <c r="T123" s="74" t="s">
        <v>115</v>
      </c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</row>
    <row r="124" spans="1:65" s="2" customFormat="1" ht="22.8" customHeight="1">
      <c r="A124" s="31"/>
      <c r="B124" s="32"/>
      <c r="C124" s="79" t="s">
        <v>116</v>
      </c>
      <c r="D124" s="33"/>
      <c r="E124" s="33"/>
      <c r="F124" s="33"/>
      <c r="G124" s="33"/>
      <c r="H124" s="33"/>
      <c r="I124" s="112"/>
      <c r="J124" s="180">
        <f>BK124</f>
        <v>0</v>
      </c>
      <c r="K124" s="33"/>
      <c r="L124" s="36"/>
      <c r="M124" s="75"/>
      <c r="N124" s="181"/>
      <c r="O124" s="76"/>
      <c r="P124" s="182">
        <f>P125+P147</f>
        <v>0</v>
      </c>
      <c r="Q124" s="76"/>
      <c r="R124" s="182">
        <f>R125+R147</f>
        <v>0.12820000000000001</v>
      </c>
      <c r="S124" s="76"/>
      <c r="T124" s="183">
        <f>T125+T147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4" t="s">
        <v>73</v>
      </c>
      <c r="AU124" s="14" t="s">
        <v>95</v>
      </c>
      <c r="BK124" s="184">
        <f>BK125+BK147</f>
        <v>0</v>
      </c>
    </row>
    <row r="125" spans="1:65" s="12" customFormat="1" ht="25.95" customHeight="1">
      <c r="B125" s="185"/>
      <c r="C125" s="186"/>
      <c r="D125" s="187" t="s">
        <v>73</v>
      </c>
      <c r="E125" s="188" t="s">
        <v>117</v>
      </c>
      <c r="F125" s="188" t="s">
        <v>118</v>
      </c>
      <c r="G125" s="186"/>
      <c r="H125" s="186"/>
      <c r="I125" s="189"/>
      <c r="J125" s="190">
        <f>BK125</f>
        <v>0</v>
      </c>
      <c r="K125" s="186"/>
      <c r="L125" s="191"/>
      <c r="M125" s="192"/>
      <c r="N125" s="193"/>
      <c r="O125" s="193"/>
      <c r="P125" s="194">
        <f>P126</f>
        <v>0</v>
      </c>
      <c r="Q125" s="193"/>
      <c r="R125" s="194">
        <f>R126</f>
        <v>0.12820000000000001</v>
      </c>
      <c r="S125" s="193"/>
      <c r="T125" s="195">
        <f>T126</f>
        <v>0</v>
      </c>
      <c r="AR125" s="196" t="s">
        <v>84</v>
      </c>
      <c r="AT125" s="197" t="s">
        <v>73</v>
      </c>
      <c r="AU125" s="197" t="s">
        <v>74</v>
      </c>
      <c r="AY125" s="196" t="s">
        <v>119</v>
      </c>
      <c r="BK125" s="198">
        <f>BK126</f>
        <v>0</v>
      </c>
    </row>
    <row r="126" spans="1:65" s="12" customFormat="1" ht="22.8" customHeight="1">
      <c r="B126" s="185"/>
      <c r="C126" s="186"/>
      <c r="D126" s="187" t="s">
        <v>73</v>
      </c>
      <c r="E126" s="199" t="s">
        <v>120</v>
      </c>
      <c r="F126" s="199" t="s">
        <v>121</v>
      </c>
      <c r="G126" s="186"/>
      <c r="H126" s="186"/>
      <c r="I126" s="189"/>
      <c r="J126" s="200">
        <f>BK126</f>
        <v>0</v>
      </c>
      <c r="K126" s="186"/>
      <c r="L126" s="191"/>
      <c r="M126" s="192"/>
      <c r="N126" s="193"/>
      <c r="O126" s="193"/>
      <c r="P126" s="194">
        <f>SUM(P127:P146)</f>
        <v>0</v>
      </c>
      <c r="Q126" s="193"/>
      <c r="R126" s="194">
        <f>SUM(R127:R146)</f>
        <v>0.12820000000000001</v>
      </c>
      <c r="S126" s="193"/>
      <c r="T126" s="195">
        <f>SUM(T127:T146)</f>
        <v>0</v>
      </c>
      <c r="AR126" s="196" t="s">
        <v>84</v>
      </c>
      <c r="AT126" s="197" t="s">
        <v>73</v>
      </c>
      <c r="AU126" s="197" t="s">
        <v>82</v>
      </c>
      <c r="AY126" s="196" t="s">
        <v>119</v>
      </c>
      <c r="BK126" s="198">
        <f>SUM(BK127:BK146)</f>
        <v>0</v>
      </c>
    </row>
    <row r="127" spans="1:65" s="2" customFormat="1" ht="33" customHeight="1">
      <c r="A127" s="31"/>
      <c r="B127" s="32"/>
      <c r="C127" s="201" t="s">
        <v>82</v>
      </c>
      <c r="D127" s="201" t="s">
        <v>122</v>
      </c>
      <c r="E127" s="202" t="s">
        <v>123</v>
      </c>
      <c r="F127" s="203" t="s">
        <v>124</v>
      </c>
      <c r="G127" s="204" t="s">
        <v>125</v>
      </c>
      <c r="H127" s="205">
        <v>120</v>
      </c>
      <c r="I127" s="206"/>
      <c r="J127" s="207">
        <f t="shared" ref="J127:J146" si="0">ROUND(I127*H127,2)</f>
        <v>0</v>
      </c>
      <c r="K127" s="208"/>
      <c r="L127" s="36"/>
      <c r="M127" s="209" t="s">
        <v>1</v>
      </c>
      <c r="N127" s="210" t="s">
        <v>39</v>
      </c>
      <c r="O127" s="68"/>
      <c r="P127" s="211">
        <f t="shared" ref="P127:P146" si="1">O127*H127</f>
        <v>0</v>
      </c>
      <c r="Q127" s="211">
        <v>0</v>
      </c>
      <c r="R127" s="211">
        <f t="shared" ref="R127:R146" si="2">Q127*H127</f>
        <v>0</v>
      </c>
      <c r="S127" s="211">
        <v>0</v>
      </c>
      <c r="T127" s="212">
        <f t="shared" ref="T127:T146" si="3"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3" t="s">
        <v>126</v>
      </c>
      <c r="AT127" s="213" t="s">
        <v>122</v>
      </c>
      <c r="AU127" s="213" t="s">
        <v>84</v>
      </c>
      <c r="AY127" s="14" t="s">
        <v>119</v>
      </c>
      <c r="BE127" s="214">
        <f t="shared" ref="BE127:BE146" si="4">IF(N127="základní",J127,0)</f>
        <v>0</v>
      </c>
      <c r="BF127" s="214">
        <f t="shared" ref="BF127:BF146" si="5">IF(N127="snížená",J127,0)</f>
        <v>0</v>
      </c>
      <c r="BG127" s="214">
        <f t="shared" ref="BG127:BG146" si="6">IF(N127="zákl. přenesená",J127,0)</f>
        <v>0</v>
      </c>
      <c r="BH127" s="214">
        <f t="shared" ref="BH127:BH146" si="7">IF(N127="sníž. přenesená",J127,0)</f>
        <v>0</v>
      </c>
      <c r="BI127" s="214">
        <f t="shared" ref="BI127:BI146" si="8">IF(N127="nulová",J127,0)</f>
        <v>0</v>
      </c>
      <c r="BJ127" s="14" t="s">
        <v>82</v>
      </c>
      <c r="BK127" s="214">
        <f t="shared" ref="BK127:BK146" si="9">ROUND(I127*H127,2)</f>
        <v>0</v>
      </c>
      <c r="BL127" s="14" t="s">
        <v>126</v>
      </c>
      <c r="BM127" s="213" t="s">
        <v>127</v>
      </c>
    </row>
    <row r="128" spans="1:65" s="2" customFormat="1" ht="16.5" customHeight="1">
      <c r="A128" s="31"/>
      <c r="B128" s="32"/>
      <c r="C128" s="215" t="s">
        <v>84</v>
      </c>
      <c r="D128" s="215" t="s">
        <v>128</v>
      </c>
      <c r="E128" s="216" t="s">
        <v>129</v>
      </c>
      <c r="F128" s="217" t="s">
        <v>130</v>
      </c>
      <c r="G128" s="218" t="s">
        <v>131</v>
      </c>
      <c r="H128" s="219">
        <v>80</v>
      </c>
      <c r="I128" s="220"/>
      <c r="J128" s="221">
        <f t="shared" si="0"/>
        <v>0</v>
      </c>
      <c r="K128" s="222"/>
      <c r="L128" s="223"/>
      <c r="M128" s="224" t="s">
        <v>1</v>
      </c>
      <c r="N128" s="225" t="s">
        <v>39</v>
      </c>
      <c r="O128" s="68"/>
      <c r="P128" s="211">
        <f t="shared" si="1"/>
        <v>0</v>
      </c>
      <c r="Q128" s="211">
        <v>1.4999999999999999E-4</v>
      </c>
      <c r="R128" s="211">
        <f t="shared" si="2"/>
        <v>1.1999999999999999E-2</v>
      </c>
      <c r="S128" s="211">
        <v>0</v>
      </c>
      <c r="T128" s="212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3" t="s">
        <v>132</v>
      </c>
      <c r="AT128" s="213" t="s">
        <v>128</v>
      </c>
      <c r="AU128" s="213" t="s">
        <v>84</v>
      </c>
      <c r="AY128" s="14" t="s">
        <v>119</v>
      </c>
      <c r="BE128" s="214">
        <f t="shared" si="4"/>
        <v>0</v>
      </c>
      <c r="BF128" s="214">
        <f t="shared" si="5"/>
        <v>0</v>
      </c>
      <c r="BG128" s="214">
        <f t="shared" si="6"/>
        <v>0</v>
      </c>
      <c r="BH128" s="214">
        <f t="shared" si="7"/>
        <v>0</v>
      </c>
      <c r="BI128" s="214">
        <f t="shared" si="8"/>
        <v>0</v>
      </c>
      <c r="BJ128" s="14" t="s">
        <v>82</v>
      </c>
      <c r="BK128" s="214">
        <f t="shared" si="9"/>
        <v>0</v>
      </c>
      <c r="BL128" s="14" t="s">
        <v>126</v>
      </c>
      <c r="BM128" s="213" t="s">
        <v>133</v>
      </c>
    </row>
    <row r="129" spans="1:65" s="2" customFormat="1" ht="16.5" customHeight="1">
      <c r="A129" s="31"/>
      <c r="B129" s="32"/>
      <c r="C129" s="215" t="s">
        <v>134</v>
      </c>
      <c r="D129" s="215" t="s">
        <v>128</v>
      </c>
      <c r="E129" s="216" t="s">
        <v>135</v>
      </c>
      <c r="F129" s="217" t="s">
        <v>136</v>
      </c>
      <c r="G129" s="218" t="s">
        <v>131</v>
      </c>
      <c r="H129" s="219">
        <v>40</v>
      </c>
      <c r="I129" s="220"/>
      <c r="J129" s="221">
        <f t="shared" si="0"/>
        <v>0</v>
      </c>
      <c r="K129" s="222"/>
      <c r="L129" s="223"/>
      <c r="M129" s="224" t="s">
        <v>1</v>
      </c>
      <c r="N129" s="225" t="s">
        <v>39</v>
      </c>
      <c r="O129" s="68"/>
      <c r="P129" s="211">
        <f t="shared" si="1"/>
        <v>0</v>
      </c>
      <c r="Q129" s="211">
        <v>3.8999999999999999E-4</v>
      </c>
      <c r="R129" s="211">
        <f t="shared" si="2"/>
        <v>1.5599999999999999E-2</v>
      </c>
      <c r="S129" s="211">
        <v>0</v>
      </c>
      <c r="T129" s="212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3" t="s">
        <v>132</v>
      </c>
      <c r="AT129" s="213" t="s">
        <v>128</v>
      </c>
      <c r="AU129" s="213" t="s">
        <v>84</v>
      </c>
      <c r="AY129" s="14" t="s">
        <v>119</v>
      </c>
      <c r="BE129" s="214">
        <f t="shared" si="4"/>
        <v>0</v>
      </c>
      <c r="BF129" s="214">
        <f t="shared" si="5"/>
        <v>0</v>
      </c>
      <c r="BG129" s="214">
        <f t="shared" si="6"/>
        <v>0</v>
      </c>
      <c r="BH129" s="214">
        <f t="shared" si="7"/>
        <v>0</v>
      </c>
      <c r="BI129" s="214">
        <f t="shared" si="8"/>
        <v>0</v>
      </c>
      <c r="BJ129" s="14" t="s">
        <v>82</v>
      </c>
      <c r="BK129" s="214">
        <f t="shared" si="9"/>
        <v>0</v>
      </c>
      <c r="BL129" s="14" t="s">
        <v>126</v>
      </c>
      <c r="BM129" s="213" t="s">
        <v>137</v>
      </c>
    </row>
    <row r="130" spans="1:65" s="2" customFormat="1" ht="55.5" customHeight="1">
      <c r="A130" s="31"/>
      <c r="B130" s="32"/>
      <c r="C130" s="201" t="s">
        <v>138</v>
      </c>
      <c r="D130" s="201" t="s">
        <v>122</v>
      </c>
      <c r="E130" s="202" t="s">
        <v>139</v>
      </c>
      <c r="F130" s="203" t="s">
        <v>140</v>
      </c>
      <c r="G130" s="204" t="s">
        <v>131</v>
      </c>
      <c r="H130" s="205">
        <v>10</v>
      </c>
      <c r="I130" s="206"/>
      <c r="J130" s="207">
        <f t="shared" si="0"/>
        <v>0</v>
      </c>
      <c r="K130" s="208"/>
      <c r="L130" s="36"/>
      <c r="M130" s="209" t="s">
        <v>1</v>
      </c>
      <c r="N130" s="210" t="s">
        <v>39</v>
      </c>
      <c r="O130" s="68"/>
      <c r="P130" s="211">
        <f t="shared" si="1"/>
        <v>0</v>
      </c>
      <c r="Q130" s="211">
        <v>0</v>
      </c>
      <c r="R130" s="211">
        <f t="shared" si="2"/>
        <v>0</v>
      </c>
      <c r="S130" s="211">
        <v>0</v>
      </c>
      <c r="T130" s="212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3" t="s">
        <v>126</v>
      </c>
      <c r="AT130" s="213" t="s">
        <v>122</v>
      </c>
      <c r="AU130" s="213" t="s">
        <v>84</v>
      </c>
      <c r="AY130" s="14" t="s">
        <v>119</v>
      </c>
      <c r="BE130" s="214">
        <f t="shared" si="4"/>
        <v>0</v>
      </c>
      <c r="BF130" s="214">
        <f t="shared" si="5"/>
        <v>0</v>
      </c>
      <c r="BG130" s="214">
        <f t="shared" si="6"/>
        <v>0</v>
      </c>
      <c r="BH130" s="214">
        <f t="shared" si="7"/>
        <v>0</v>
      </c>
      <c r="BI130" s="214">
        <f t="shared" si="8"/>
        <v>0</v>
      </c>
      <c r="BJ130" s="14" t="s">
        <v>82</v>
      </c>
      <c r="BK130" s="214">
        <f t="shared" si="9"/>
        <v>0</v>
      </c>
      <c r="BL130" s="14" t="s">
        <v>126</v>
      </c>
      <c r="BM130" s="213" t="s">
        <v>141</v>
      </c>
    </row>
    <row r="131" spans="1:65" s="2" customFormat="1" ht="21.75" customHeight="1">
      <c r="A131" s="31"/>
      <c r="B131" s="32"/>
      <c r="C131" s="215" t="s">
        <v>142</v>
      </c>
      <c r="D131" s="215" t="s">
        <v>128</v>
      </c>
      <c r="E131" s="216" t="s">
        <v>143</v>
      </c>
      <c r="F131" s="217" t="s">
        <v>144</v>
      </c>
      <c r="G131" s="218" t="s">
        <v>131</v>
      </c>
      <c r="H131" s="219">
        <v>10</v>
      </c>
      <c r="I131" s="220"/>
      <c r="J131" s="221">
        <f t="shared" si="0"/>
        <v>0</v>
      </c>
      <c r="K131" s="222"/>
      <c r="L131" s="223"/>
      <c r="M131" s="224" t="s">
        <v>1</v>
      </c>
      <c r="N131" s="225" t="s">
        <v>39</v>
      </c>
      <c r="O131" s="68"/>
      <c r="P131" s="211">
        <f t="shared" si="1"/>
        <v>0</v>
      </c>
      <c r="Q131" s="211">
        <v>4.2999999999999999E-4</v>
      </c>
      <c r="R131" s="211">
        <f t="shared" si="2"/>
        <v>4.3E-3</v>
      </c>
      <c r="S131" s="211">
        <v>0</v>
      </c>
      <c r="T131" s="212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3" t="s">
        <v>132</v>
      </c>
      <c r="AT131" s="213" t="s">
        <v>128</v>
      </c>
      <c r="AU131" s="213" t="s">
        <v>84</v>
      </c>
      <c r="AY131" s="14" t="s">
        <v>119</v>
      </c>
      <c r="BE131" s="214">
        <f t="shared" si="4"/>
        <v>0</v>
      </c>
      <c r="BF131" s="214">
        <f t="shared" si="5"/>
        <v>0</v>
      </c>
      <c r="BG131" s="214">
        <f t="shared" si="6"/>
        <v>0</v>
      </c>
      <c r="BH131" s="214">
        <f t="shared" si="7"/>
        <v>0</v>
      </c>
      <c r="BI131" s="214">
        <f t="shared" si="8"/>
        <v>0</v>
      </c>
      <c r="BJ131" s="14" t="s">
        <v>82</v>
      </c>
      <c r="BK131" s="214">
        <f t="shared" si="9"/>
        <v>0</v>
      </c>
      <c r="BL131" s="14" t="s">
        <v>126</v>
      </c>
      <c r="BM131" s="213" t="s">
        <v>145</v>
      </c>
    </row>
    <row r="132" spans="1:65" s="2" customFormat="1" ht="44.25" customHeight="1">
      <c r="A132" s="31"/>
      <c r="B132" s="32"/>
      <c r="C132" s="201" t="s">
        <v>146</v>
      </c>
      <c r="D132" s="201" t="s">
        <v>122</v>
      </c>
      <c r="E132" s="202" t="s">
        <v>147</v>
      </c>
      <c r="F132" s="203" t="s">
        <v>148</v>
      </c>
      <c r="G132" s="204" t="s">
        <v>125</v>
      </c>
      <c r="H132" s="205">
        <v>120</v>
      </c>
      <c r="I132" s="206"/>
      <c r="J132" s="207">
        <f t="shared" si="0"/>
        <v>0</v>
      </c>
      <c r="K132" s="208"/>
      <c r="L132" s="36"/>
      <c r="M132" s="209" t="s">
        <v>1</v>
      </c>
      <c r="N132" s="210" t="s">
        <v>39</v>
      </c>
      <c r="O132" s="68"/>
      <c r="P132" s="211">
        <f t="shared" si="1"/>
        <v>0</v>
      </c>
      <c r="Q132" s="211">
        <v>0</v>
      </c>
      <c r="R132" s="211">
        <f t="shared" si="2"/>
        <v>0</v>
      </c>
      <c r="S132" s="211">
        <v>0</v>
      </c>
      <c r="T132" s="212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3" t="s">
        <v>126</v>
      </c>
      <c r="AT132" s="213" t="s">
        <v>122</v>
      </c>
      <c r="AU132" s="213" t="s">
        <v>84</v>
      </c>
      <c r="AY132" s="14" t="s">
        <v>119</v>
      </c>
      <c r="BE132" s="214">
        <f t="shared" si="4"/>
        <v>0</v>
      </c>
      <c r="BF132" s="214">
        <f t="shared" si="5"/>
        <v>0</v>
      </c>
      <c r="BG132" s="214">
        <f t="shared" si="6"/>
        <v>0</v>
      </c>
      <c r="BH132" s="214">
        <f t="shared" si="7"/>
        <v>0</v>
      </c>
      <c r="BI132" s="214">
        <f t="shared" si="8"/>
        <v>0</v>
      </c>
      <c r="BJ132" s="14" t="s">
        <v>82</v>
      </c>
      <c r="BK132" s="214">
        <f t="shared" si="9"/>
        <v>0</v>
      </c>
      <c r="BL132" s="14" t="s">
        <v>126</v>
      </c>
      <c r="BM132" s="213" t="s">
        <v>149</v>
      </c>
    </row>
    <row r="133" spans="1:65" s="2" customFormat="1" ht="16.5" customHeight="1">
      <c r="A133" s="31"/>
      <c r="B133" s="32"/>
      <c r="C133" s="215" t="s">
        <v>150</v>
      </c>
      <c r="D133" s="215" t="s">
        <v>128</v>
      </c>
      <c r="E133" s="216" t="s">
        <v>151</v>
      </c>
      <c r="F133" s="217" t="s">
        <v>152</v>
      </c>
      <c r="G133" s="218" t="s">
        <v>125</v>
      </c>
      <c r="H133" s="219">
        <v>70</v>
      </c>
      <c r="I133" s="220"/>
      <c r="J133" s="221">
        <f t="shared" si="0"/>
        <v>0</v>
      </c>
      <c r="K133" s="222"/>
      <c r="L133" s="223"/>
      <c r="M133" s="224" t="s">
        <v>1</v>
      </c>
      <c r="N133" s="225" t="s">
        <v>39</v>
      </c>
      <c r="O133" s="68"/>
      <c r="P133" s="211">
        <f t="shared" si="1"/>
        <v>0</v>
      </c>
      <c r="Q133" s="211">
        <v>4.0000000000000003E-5</v>
      </c>
      <c r="R133" s="211">
        <f t="shared" si="2"/>
        <v>2.8000000000000004E-3</v>
      </c>
      <c r="S133" s="211">
        <v>0</v>
      </c>
      <c r="T133" s="212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3" t="s">
        <v>132</v>
      </c>
      <c r="AT133" s="213" t="s">
        <v>128</v>
      </c>
      <c r="AU133" s="213" t="s">
        <v>84</v>
      </c>
      <c r="AY133" s="14" t="s">
        <v>119</v>
      </c>
      <c r="BE133" s="214">
        <f t="shared" si="4"/>
        <v>0</v>
      </c>
      <c r="BF133" s="214">
        <f t="shared" si="5"/>
        <v>0</v>
      </c>
      <c r="BG133" s="214">
        <f t="shared" si="6"/>
        <v>0</v>
      </c>
      <c r="BH133" s="214">
        <f t="shared" si="7"/>
        <v>0</v>
      </c>
      <c r="BI133" s="214">
        <f t="shared" si="8"/>
        <v>0</v>
      </c>
      <c r="BJ133" s="14" t="s">
        <v>82</v>
      </c>
      <c r="BK133" s="214">
        <f t="shared" si="9"/>
        <v>0</v>
      </c>
      <c r="BL133" s="14" t="s">
        <v>126</v>
      </c>
      <c r="BM133" s="213" t="s">
        <v>153</v>
      </c>
    </row>
    <row r="134" spans="1:65" s="2" customFormat="1" ht="16.5" customHeight="1">
      <c r="A134" s="31"/>
      <c r="B134" s="32"/>
      <c r="C134" s="215" t="s">
        <v>154</v>
      </c>
      <c r="D134" s="215" t="s">
        <v>128</v>
      </c>
      <c r="E134" s="216" t="s">
        <v>155</v>
      </c>
      <c r="F134" s="217" t="s">
        <v>156</v>
      </c>
      <c r="G134" s="218" t="s">
        <v>125</v>
      </c>
      <c r="H134" s="219">
        <v>50</v>
      </c>
      <c r="I134" s="220"/>
      <c r="J134" s="221">
        <f t="shared" si="0"/>
        <v>0</v>
      </c>
      <c r="K134" s="222"/>
      <c r="L134" s="223"/>
      <c r="M134" s="224" t="s">
        <v>1</v>
      </c>
      <c r="N134" s="225" t="s">
        <v>39</v>
      </c>
      <c r="O134" s="68"/>
      <c r="P134" s="211">
        <f t="shared" si="1"/>
        <v>0</v>
      </c>
      <c r="Q134" s="211">
        <v>1.1E-4</v>
      </c>
      <c r="R134" s="211">
        <f t="shared" si="2"/>
        <v>5.5000000000000005E-3</v>
      </c>
      <c r="S134" s="211">
        <v>0</v>
      </c>
      <c r="T134" s="212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3" t="s">
        <v>132</v>
      </c>
      <c r="AT134" s="213" t="s">
        <v>128</v>
      </c>
      <c r="AU134" s="213" t="s">
        <v>84</v>
      </c>
      <c r="AY134" s="14" t="s">
        <v>119</v>
      </c>
      <c r="BE134" s="214">
        <f t="shared" si="4"/>
        <v>0</v>
      </c>
      <c r="BF134" s="214">
        <f t="shared" si="5"/>
        <v>0</v>
      </c>
      <c r="BG134" s="214">
        <f t="shared" si="6"/>
        <v>0</v>
      </c>
      <c r="BH134" s="214">
        <f t="shared" si="7"/>
        <v>0</v>
      </c>
      <c r="BI134" s="214">
        <f t="shared" si="8"/>
        <v>0</v>
      </c>
      <c r="BJ134" s="14" t="s">
        <v>82</v>
      </c>
      <c r="BK134" s="214">
        <f t="shared" si="9"/>
        <v>0</v>
      </c>
      <c r="BL134" s="14" t="s">
        <v>126</v>
      </c>
      <c r="BM134" s="213" t="s">
        <v>157</v>
      </c>
    </row>
    <row r="135" spans="1:65" s="2" customFormat="1" ht="33" customHeight="1">
      <c r="A135" s="31"/>
      <c r="B135" s="32"/>
      <c r="C135" s="201" t="s">
        <v>158</v>
      </c>
      <c r="D135" s="201" t="s">
        <v>122</v>
      </c>
      <c r="E135" s="202" t="s">
        <v>159</v>
      </c>
      <c r="F135" s="203" t="s">
        <v>160</v>
      </c>
      <c r="G135" s="204" t="s">
        <v>125</v>
      </c>
      <c r="H135" s="205">
        <v>150</v>
      </c>
      <c r="I135" s="206"/>
      <c r="J135" s="207">
        <f t="shared" si="0"/>
        <v>0</v>
      </c>
      <c r="K135" s="208"/>
      <c r="L135" s="36"/>
      <c r="M135" s="209" t="s">
        <v>1</v>
      </c>
      <c r="N135" s="210" t="s">
        <v>39</v>
      </c>
      <c r="O135" s="68"/>
      <c r="P135" s="211">
        <f t="shared" si="1"/>
        <v>0</v>
      </c>
      <c r="Q135" s="211">
        <v>0</v>
      </c>
      <c r="R135" s="211">
        <f t="shared" si="2"/>
        <v>0</v>
      </c>
      <c r="S135" s="211">
        <v>0</v>
      </c>
      <c r="T135" s="212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3" t="s">
        <v>126</v>
      </c>
      <c r="AT135" s="213" t="s">
        <v>122</v>
      </c>
      <c r="AU135" s="213" t="s">
        <v>84</v>
      </c>
      <c r="AY135" s="14" t="s">
        <v>119</v>
      </c>
      <c r="BE135" s="214">
        <f t="shared" si="4"/>
        <v>0</v>
      </c>
      <c r="BF135" s="214">
        <f t="shared" si="5"/>
        <v>0</v>
      </c>
      <c r="BG135" s="214">
        <f t="shared" si="6"/>
        <v>0</v>
      </c>
      <c r="BH135" s="214">
        <f t="shared" si="7"/>
        <v>0</v>
      </c>
      <c r="BI135" s="214">
        <f t="shared" si="8"/>
        <v>0</v>
      </c>
      <c r="BJ135" s="14" t="s">
        <v>82</v>
      </c>
      <c r="BK135" s="214">
        <f t="shared" si="9"/>
        <v>0</v>
      </c>
      <c r="BL135" s="14" t="s">
        <v>126</v>
      </c>
      <c r="BM135" s="213" t="s">
        <v>161</v>
      </c>
    </row>
    <row r="136" spans="1:65" s="2" customFormat="1" ht="16.5" customHeight="1">
      <c r="A136" s="31"/>
      <c r="B136" s="32"/>
      <c r="C136" s="215" t="s">
        <v>162</v>
      </c>
      <c r="D136" s="215" t="s">
        <v>128</v>
      </c>
      <c r="E136" s="216" t="s">
        <v>163</v>
      </c>
      <c r="F136" s="217" t="s">
        <v>164</v>
      </c>
      <c r="G136" s="218" t="s">
        <v>125</v>
      </c>
      <c r="H136" s="219">
        <v>150</v>
      </c>
      <c r="I136" s="220"/>
      <c r="J136" s="221">
        <f t="shared" si="0"/>
        <v>0</v>
      </c>
      <c r="K136" s="222"/>
      <c r="L136" s="223"/>
      <c r="M136" s="224" t="s">
        <v>1</v>
      </c>
      <c r="N136" s="225" t="s">
        <v>39</v>
      </c>
      <c r="O136" s="68"/>
      <c r="P136" s="211">
        <f t="shared" si="1"/>
        <v>0</v>
      </c>
      <c r="Q136" s="211">
        <v>1.2E-4</v>
      </c>
      <c r="R136" s="211">
        <f t="shared" si="2"/>
        <v>1.8000000000000002E-2</v>
      </c>
      <c r="S136" s="211">
        <v>0</v>
      </c>
      <c r="T136" s="212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3" t="s">
        <v>132</v>
      </c>
      <c r="AT136" s="213" t="s">
        <v>128</v>
      </c>
      <c r="AU136" s="213" t="s">
        <v>84</v>
      </c>
      <c r="AY136" s="14" t="s">
        <v>119</v>
      </c>
      <c r="BE136" s="214">
        <f t="shared" si="4"/>
        <v>0</v>
      </c>
      <c r="BF136" s="214">
        <f t="shared" si="5"/>
        <v>0</v>
      </c>
      <c r="BG136" s="214">
        <f t="shared" si="6"/>
        <v>0</v>
      </c>
      <c r="BH136" s="214">
        <f t="shared" si="7"/>
        <v>0</v>
      </c>
      <c r="BI136" s="214">
        <f t="shared" si="8"/>
        <v>0</v>
      </c>
      <c r="BJ136" s="14" t="s">
        <v>82</v>
      </c>
      <c r="BK136" s="214">
        <f t="shared" si="9"/>
        <v>0</v>
      </c>
      <c r="BL136" s="14" t="s">
        <v>126</v>
      </c>
      <c r="BM136" s="213" t="s">
        <v>165</v>
      </c>
    </row>
    <row r="137" spans="1:65" s="2" customFormat="1" ht="33" customHeight="1">
      <c r="A137" s="31"/>
      <c r="B137" s="32"/>
      <c r="C137" s="201" t="s">
        <v>166</v>
      </c>
      <c r="D137" s="201" t="s">
        <v>122</v>
      </c>
      <c r="E137" s="202" t="s">
        <v>167</v>
      </c>
      <c r="F137" s="203" t="s">
        <v>168</v>
      </c>
      <c r="G137" s="204" t="s">
        <v>125</v>
      </c>
      <c r="H137" s="205">
        <v>50</v>
      </c>
      <c r="I137" s="206"/>
      <c r="J137" s="207">
        <f t="shared" si="0"/>
        <v>0</v>
      </c>
      <c r="K137" s="208"/>
      <c r="L137" s="36"/>
      <c r="M137" s="209" t="s">
        <v>1</v>
      </c>
      <c r="N137" s="210" t="s">
        <v>39</v>
      </c>
      <c r="O137" s="68"/>
      <c r="P137" s="211">
        <f t="shared" si="1"/>
        <v>0</v>
      </c>
      <c r="Q137" s="211">
        <v>0</v>
      </c>
      <c r="R137" s="211">
        <f t="shared" si="2"/>
        <v>0</v>
      </c>
      <c r="S137" s="211">
        <v>0</v>
      </c>
      <c r="T137" s="212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3" t="s">
        <v>126</v>
      </c>
      <c r="AT137" s="213" t="s">
        <v>122</v>
      </c>
      <c r="AU137" s="213" t="s">
        <v>84</v>
      </c>
      <c r="AY137" s="14" t="s">
        <v>119</v>
      </c>
      <c r="BE137" s="214">
        <f t="shared" si="4"/>
        <v>0</v>
      </c>
      <c r="BF137" s="214">
        <f t="shared" si="5"/>
        <v>0</v>
      </c>
      <c r="BG137" s="214">
        <f t="shared" si="6"/>
        <v>0</v>
      </c>
      <c r="BH137" s="214">
        <f t="shared" si="7"/>
        <v>0</v>
      </c>
      <c r="BI137" s="214">
        <f t="shared" si="8"/>
        <v>0</v>
      </c>
      <c r="BJ137" s="14" t="s">
        <v>82</v>
      </c>
      <c r="BK137" s="214">
        <f t="shared" si="9"/>
        <v>0</v>
      </c>
      <c r="BL137" s="14" t="s">
        <v>126</v>
      </c>
      <c r="BM137" s="213" t="s">
        <v>169</v>
      </c>
    </row>
    <row r="138" spans="1:65" s="2" customFormat="1" ht="16.5" customHeight="1">
      <c r="A138" s="31"/>
      <c r="B138" s="32"/>
      <c r="C138" s="215" t="s">
        <v>170</v>
      </c>
      <c r="D138" s="215" t="s">
        <v>128</v>
      </c>
      <c r="E138" s="216" t="s">
        <v>171</v>
      </c>
      <c r="F138" s="217" t="s">
        <v>172</v>
      </c>
      <c r="G138" s="218" t="s">
        <v>125</v>
      </c>
      <c r="H138" s="219">
        <v>50</v>
      </c>
      <c r="I138" s="220"/>
      <c r="J138" s="221">
        <f t="shared" si="0"/>
        <v>0</v>
      </c>
      <c r="K138" s="222"/>
      <c r="L138" s="223"/>
      <c r="M138" s="224" t="s">
        <v>1</v>
      </c>
      <c r="N138" s="225" t="s">
        <v>39</v>
      </c>
      <c r="O138" s="68"/>
      <c r="P138" s="211">
        <f t="shared" si="1"/>
        <v>0</v>
      </c>
      <c r="Q138" s="211">
        <v>1.7000000000000001E-4</v>
      </c>
      <c r="R138" s="211">
        <f t="shared" si="2"/>
        <v>8.5000000000000006E-3</v>
      </c>
      <c r="S138" s="211">
        <v>0</v>
      </c>
      <c r="T138" s="212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3" t="s">
        <v>132</v>
      </c>
      <c r="AT138" s="213" t="s">
        <v>128</v>
      </c>
      <c r="AU138" s="213" t="s">
        <v>84</v>
      </c>
      <c r="AY138" s="14" t="s">
        <v>119</v>
      </c>
      <c r="BE138" s="214">
        <f t="shared" si="4"/>
        <v>0</v>
      </c>
      <c r="BF138" s="214">
        <f t="shared" si="5"/>
        <v>0</v>
      </c>
      <c r="BG138" s="214">
        <f t="shared" si="6"/>
        <v>0</v>
      </c>
      <c r="BH138" s="214">
        <f t="shared" si="7"/>
        <v>0</v>
      </c>
      <c r="BI138" s="214">
        <f t="shared" si="8"/>
        <v>0</v>
      </c>
      <c r="BJ138" s="14" t="s">
        <v>82</v>
      </c>
      <c r="BK138" s="214">
        <f t="shared" si="9"/>
        <v>0</v>
      </c>
      <c r="BL138" s="14" t="s">
        <v>126</v>
      </c>
      <c r="BM138" s="213" t="s">
        <v>173</v>
      </c>
    </row>
    <row r="139" spans="1:65" s="2" customFormat="1" ht="33" customHeight="1">
      <c r="A139" s="31"/>
      <c r="B139" s="32"/>
      <c r="C139" s="201" t="s">
        <v>174</v>
      </c>
      <c r="D139" s="201" t="s">
        <v>122</v>
      </c>
      <c r="E139" s="202" t="s">
        <v>175</v>
      </c>
      <c r="F139" s="203" t="s">
        <v>176</v>
      </c>
      <c r="G139" s="204" t="s">
        <v>125</v>
      </c>
      <c r="H139" s="205">
        <v>50</v>
      </c>
      <c r="I139" s="206"/>
      <c r="J139" s="207">
        <f t="shared" si="0"/>
        <v>0</v>
      </c>
      <c r="K139" s="208"/>
      <c r="L139" s="36"/>
      <c r="M139" s="209" t="s">
        <v>1</v>
      </c>
      <c r="N139" s="210" t="s">
        <v>39</v>
      </c>
      <c r="O139" s="68"/>
      <c r="P139" s="211">
        <f t="shared" si="1"/>
        <v>0</v>
      </c>
      <c r="Q139" s="211">
        <v>0</v>
      </c>
      <c r="R139" s="211">
        <f t="shared" si="2"/>
        <v>0</v>
      </c>
      <c r="S139" s="211">
        <v>0</v>
      </c>
      <c r="T139" s="212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3" t="s">
        <v>126</v>
      </c>
      <c r="AT139" s="213" t="s">
        <v>122</v>
      </c>
      <c r="AU139" s="213" t="s">
        <v>84</v>
      </c>
      <c r="AY139" s="14" t="s">
        <v>119</v>
      </c>
      <c r="BE139" s="214">
        <f t="shared" si="4"/>
        <v>0</v>
      </c>
      <c r="BF139" s="214">
        <f t="shared" si="5"/>
        <v>0</v>
      </c>
      <c r="BG139" s="214">
        <f t="shared" si="6"/>
        <v>0</v>
      </c>
      <c r="BH139" s="214">
        <f t="shared" si="7"/>
        <v>0</v>
      </c>
      <c r="BI139" s="214">
        <f t="shared" si="8"/>
        <v>0</v>
      </c>
      <c r="BJ139" s="14" t="s">
        <v>82</v>
      </c>
      <c r="BK139" s="214">
        <f t="shared" si="9"/>
        <v>0</v>
      </c>
      <c r="BL139" s="14" t="s">
        <v>126</v>
      </c>
      <c r="BM139" s="213" t="s">
        <v>177</v>
      </c>
    </row>
    <row r="140" spans="1:65" s="2" customFormat="1" ht="16.5" customHeight="1">
      <c r="A140" s="31"/>
      <c r="B140" s="32"/>
      <c r="C140" s="215" t="s">
        <v>178</v>
      </c>
      <c r="D140" s="215" t="s">
        <v>128</v>
      </c>
      <c r="E140" s="216" t="s">
        <v>179</v>
      </c>
      <c r="F140" s="217" t="s">
        <v>180</v>
      </c>
      <c r="G140" s="218" t="s">
        <v>125</v>
      </c>
      <c r="H140" s="219">
        <v>50</v>
      </c>
      <c r="I140" s="220"/>
      <c r="J140" s="221">
        <f t="shared" si="0"/>
        <v>0</v>
      </c>
      <c r="K140" s="222"/>
      <c r="L140" s="223"/>
      <c r="M140" s="224" t="s">
        <v>1</v>
      </c>
      <c r="N140" s="225" t="s">
        <v>39</v>
      </c>
      <c r="O140" s="68"/>
      <c r="P140" s="211">
        <f t="shared" si="1"/>
        <v>0</v>
      </c>
      <c r="Q140" s="211">
        <v>6.3000000000000003E-4</v>
      </c>
      <c r="R140" s="211">
        <f t="shared" si="2"/>
        <v>3.15E-2</v>
      </c>
      <c r="S140" s="211">
        <v>0</v>
      </c>
      <c r="T140" s="212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3" t="s">
        <v>132</v>
      </c>
      <c r="AT140" s="213" t="s">
        <v>128</v>
      </c>
      <c r="AU140" s="213" t="s">
        <v>84</v>
      </c>
      <c r="AY140" s="14" t="s">
        <v>119</v>
      </c>
      <c r="BE140" s="214">
        <f t="shared" si="4"/>
        <v>0</v>
      </c>
      <c r="BF140" s="214">
        <f t="shared" si="5"/>
        <v>0</v>
      </c>
      <c r="BG140" s="214">
        <f t="shared" si="6"/>
        <v>0</v>
      </c>
      <c r="BH140" s="214">
        <f t="shared" si="7"/>
        <v>0</v>
      </c>
      <c r="BI140" s="214">
        <f t="shared" si="8"/>
        <v>0</v>
      </c>
      <c r="BJ140" s="14" t="s">
        <v>82</v>
      </c>
      <c r="BK140" s="214">
        <f t="shared" si="9"/>
        <v>0</v>
      </c>
      <c r="BL140" s="14" t="s">
        <v>126</v>
      </c>
      <c r="BM140" s="213" t="s">
        <v>181</v>
      </c>
    </row>
    <row r="141" spans="1:65" s="2" customFormat="1" ht="33" customHeight="1">
      <c r="A141" s="31"/>
      <c r="B141" s="32"/>
      <c r="C141" s="201" t="s">
        <v>8</v>
      </c>
      <c r="D141" s="201" t="s">
        <v>122</v>
      </c>
      <c r="E141" s="202" t="s">
        <v>182</v>
      </c>
      <c r="F141" s="203" t="s">
        <v>183</v>
      </c>
      <c r="G141" s="204" t="s">
        <v>131</v>
      </c>
      <c r="H141" s="205">
        <v>30</v>
      </c>
      <c r="I141" s="206"/>
      <c r="J141" s="207">
        <f t="shared" si="0"/>
        <v>0</v>
      </c>
      <c r="K141" s="208"/>
      <c r="L141" s="36"/>
      <c r="M141" s="209" t="s">
        <v>1</v>
      </c>
      <c r="N141" s="210" t="s">
        <v>39</v>
      </c>
      <c r="O141" s="68"/>
      <c r="P141" s="211">
        <f t="shared" si="1"/>
        <v>0</v>
      </c>
      <c r="Q141" s="211">
        <v>0</v>
      </c>
      <c r="R141" s="211">
        <f t="shared" si="2"/>
        <v>0</v>
      </c>
      <c r="S141" s="211">
        <v>0</v>
      </c>
      <c r="T141" s="212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3" t="s">
        <v>126</v>
      </c>
      <c r="AT141" s="213" t="s">
        <v>122</v>
      </c>
      <c r="AU141" s="213" t="s">
        <v>84</v>
      </c>
      <c r="AY141" s="14" t="s">
        <v>119</v>
      </c>
      <c r="BE141" s="214">
        <f t="shared" si="4"/>
        <v>0</v>
      </c>
      <c r="BF141" s="214">
        <f t="shared" si="5"/>
        <v>0</v>
      </c>
      <c r="BG141" s="214">
        <f t="shared" si="6"/>
        <v>0</v>
      </c>
      <c r="BH141" s="214">
        <f t="shared" si="7"/>
        <v>0</v>
      </c>
      <c r="BI141" s="214">
        <f t="shared" si="8"/>
        <v>0</v>
      </c>
      <c r="BJ141" s="14" t="s">
        <v>82</v>
      </c>
      <c r="BK141" s="214">
        <f t="shared" si="9"/>
        <v>0</v>
      </c>
      <c r="BL141" s="14" t="s">
        <v>126</v>
      </c>
      <c r="BM141" s="213" t="s">
        <v>184</v>
      </c>
    </row>
    <row r="142" spans="1:65" s="2" customFormat="1" ht="33" customHeight="1">
      <c r="A142" s="31"/>
      <c r="B142" s="32"/>
      <c r="C142" s="201" t="s">
        <v>126</v>
      </c>
      <c r="D142" s="201" t="s">
        <v>122</v>
      </c>
      <c r="E142" s="202" t="s">
        <v>185</v>
      </c>
      <c r="F142" s="203" t="s">
        <v>186</v>
      </c>
      <c r="G142" s="204" t="s">
        <v>131</v>
      </c>
      <c r="H142" s="205">
        <v>10</v>
      </c>
      <c r="I142" s="206"/>
      <c r="J142" s="207">
        <f t="shared" si="0"/>
        <v>0</v>
      </c>
      <c r="K142" s="208"/>
      <c r="L142" s="36"/>
      <c r="M142" s="209" t="s">
        <v>1</v>
      </c>
      <c r="N142" s="210" t="s">
        <v>39</v>
      </c>
      <c r="O142" s="68"/>
      <c r="P142" s="211">
        <f t="shared" si="1"/>
        <v>0</v>
      </c>
      <c r="Q142" s="211">
        <v>0</v>
      </c>
      <c r="R142" s="211">
        <f t="shared" si="2"/>
        <v>0</v>
      </c>
      <c r="S142" s="211">
        <v>0</v>
      </c>
      <c r="T142" s="212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3" t="s">
        <v>126</v>
      </c>
      <c r="AT142" s="213" t="s">
        <v>122</v>
      </c>
      <c r="AU142" s="213" t="s">
        <v>84</v>
      </c>
      <c r="AY142" s="14" t="s">
        <v>119</v>
      </c>
      <c r="BE142" s="214">
        <f t="shared" si="4"/>
        <v>0</v>
      </c>
      <c r="BF142" s="214">
        <f t="shared" si="5"/>
        <v>0</v>
      </c>
      <c r="BG142" s="214">
        <f t="shared" si="6"/>
        <v>0</v>
      </c>
      <c r="BH142" s="214">
        <f t="shared" si="7"/>
        <v>0</v>
      </c>
      <c r="BI142" s="214">
        <f t="shared" si="8"/>
        <v>0</v>
      </c>
      <c r="BJ142" s="14" t="s">
        <v>82</v>
      </c>
      <c r="BK142" s="214">
        <f t="shared" si="9"/>
        <v>0</v>
      </c>
      <c r="BL142" s="14" t="s">
        <v>126</v>
      </c>
      <c r="BM142" s="213" t="s">
        <v>187</v>
      </c>
    </row>
    <row r="143" spans="1:65" s="2" customFormat="1" ht="33" customHeight="1">
      <c r="A143" s="31"/>
      <c r="B143" s="32"/>
      <c r="C143" s="201" t="s">
        <v>188</v>
      </c>
      <c r="D143" s="201" t="s">
        <v>122</v>
      </c>
      <c r="E143" s="202" t="s">
        <v>189</v>
      </c>
      <c r="F143" s="203" t="s">
        <v>190</v>
      </c>
      <c r="G143" s="204" t="s">
        <v>131</v>
      </c>
      <c r="H143" s="205">
        <v>20</v>
      </c>
      <c r="I143" s="206"/>
      <c r="J143" s="207">
        <f t="shared" si="0"/>
        <v>0</v>
      </c>
      <c r="K143" s="208"/>
      <c r="L143" s="36"/>
      <c r="M143" s="209" t="s">
        <v>1</v>
      </c>
      <c r="N143" s="210" t="s">
        <v>39</v>
      </c>
      <c r="O143" s="68"/>
      <c r="P143" s="211">
        <f t="shared" si="1"/>
        <v>0</v>
      </c>
      <c r="Q143" s="211">
        <v>0</v>
      </c>
      <c r="R143" s="211">
        <f t="shared" si="2"/>
        <v>0</v>
      </c>
      <c r="S143" s="211">
        <v>0</v>
      </c>
      <c r="T143" s="212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3" t="s">
        <v>126</v>
      </c>
      <c r="AT143" s="213" t="s">
        <v>122</v>
      </c>
      <c r="AU143" s="213" t="s">
        <v>84</v>
      </c>
      <c r="AY143" s="14" t="s">
        <v>119</v>
      </c>
      <c r="BE143" s="214">
        <f t="shared" si="4"/>
        <v>0</v>
      </c>
      <c r="BF143" s="214">
        <f t="shared" si="5"/>
        <v>0</v>
      </c>
      <c r="BG143" s="214">
        <f t="shared" si="6"/>
        <v>0</v>
      </c>
      <c r="BH143" s="214">
        <f t="shared" si="7"/>
        <v>0</v>
      </c>
      <c r="BI143" s="214">
        <f t="shared" si="8"/>
        <v>0</v>
      </c>
      <c r="BJ143" s="14" t="s">
        <v>82</v>
      </c>
      <c r="BK143" s="214">
        <f t="shared" si="9"/>
        <v>0</v>
      </c>
      <c r="BL143" s="14" t="s">
        <v>126</v>
      </c>
      <c r="BM143" s="213" t="s">
        <v>191</v>
      </c>
    </row>
    <row r="144" spans="1:65" s="2" customFormat="1" ht="33" customHeight="1">
      <c r="A144" s="31"/>
      <c r="B144" s="32"/>
      <c r="C144" s="201" t="s">
        <v>192</v>
      </c>
      <c r="D144" s="201" t="s">
        <v>122</v>
      </c>
      <c r="E144" s="202" t="s">
        <v>193</v>
      </c>
      <c r="F144" s="203" t="s">
        <v>194</v>
      </c>
      <c r="G144" s="204" t="s">
        <v>131</v>
      </c>
      <c r="H144" s="205">
        <v>3</v>
      </c>
      <c r="I144" s="206"/>
      <c r="J144" s="207">
        <f t="shared" si="0"/>
        <v>0</v>
      </c>
      <c r="K144" s="208"/>
      <c r="L144" s="36"/>
      <c r="M144" s="209" t="s">
        <v>1</v>
      </c>
      <c r="N144" s="210" t="s">
        <v>39</v>
      </c>
      <c r="O144" s="68"/>
      <c r="P144" s="211">
        <f t="shared" si="1"/>
        <v>0</v>
      </c>
      <c r="Q144" s="211">
        <v>0</v>
      </c>
      <c r="R144" s="211">
        <f t="shared" si="2"/>
        <v>0</v>
      </c>
      <c r="S144" s="211">
        <v>0</v>
      </c>
      <c r="T144" s="212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3" t="s">
        <v>126</v>
      </c>
      <c r="AT144" s="213" t="s">
        <v>122</v>
      </c>
      <c r="AU144" s="213" t="s">
        <v>84</v>
      </c>
      <c r="AY144" s="14" t="s">
        <v>119</v>
      </c>
      <c r="BE144" s="214">
        <f t="shared" si="4"/>
        <v>0</v>
      </c>
      <c r="BF144" s="214">
        <f t="shared" si="5"/>
        <v>0</v>
      </c>
      <c r="BG144" s="214">
        <f t="shared" si="6"/>
        <v>0</v>
      </c>
      <c r="BH144" s="214">
        <f t="shared" si="7"/>
        <v>0</v>
      </c>
      <c r="BI144" s="214">
        <f t="shared" si="8"/>
        <v>0</v>
      </c>
      <c r="BJ144" s="14" t="s">
        <v>82</v>
      </c>
      <c r="BK144" s="214">
        <f t="shared" si="9"/>
        <v>0</v>
      </c>
      <c r="BL144" s="14" t="s">
        <v>126</v>
      </c>
      <c r="BM144" s="213" t="s">
        <v>195</v>
      </c>
    </row>
    <row r="145" spans="1:65" s="2" customFormat="1" ht="16.5" customHeight="1">
      <c r="A145" s="31"/>
      <c r="B145" s="32"/>
      <c r="C145" s="215" t="s">
        <v>196</v>
      </c>
      <c r="D145" s="215" t="s">
        <v>128</v>
      </c>
      <c r="E145" s="216" t="s">
        <v>197</v>
      </c>
      <c r="F145" s="217" t="s">
        <v>198</v>
      </c>
      <c r="G145" s="218" t="s">
        <v>131</v>
      </c>
      <c r="H145" s="219">
        <v>2</v>
      </c>
      <c r="I145" s="220"/>
      <c r="J145" s="221">
        <f t="shared" si="0"/>
        <v>0</v>
      </c>
      <c r="K145" s="222"/>
      <c r="L145" s="223"/>
      <c r="M145" s="224" t="s">
        <v>1</v>
      </c>
      <c r="N145" s="225" t="s">
        <v>39</v>
      </c>
      <c r="O145" s="68"/>
      <c r="P145" s="211">
        <f t="shared" si="1"/>
        <v>0</v>
      </c>
      <c r="Q145" s="211">
        <v>0.01</v>
      </c>
      <c r="R145" s="211">
        <f t="shared" si="2"/>
        <v>0.02</v>
      </c>
      <c r="S145" s="211">
        <v>0</v>
      </c>
      <c r="T145" s="212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3" t="s">
        <v>132</v>
      </c>
      <c r="AT145" s="213" t="s">
        <v>128</v>
      </c>
      <c r="AU145" s="213" t="s">
        <v>84</v>
      </c>
      <c r="AY145" s="14" t="s">
        <v>119</v>
      </c>
      <c r="BE145" s="214">
        <f t="shared" si="4"/>
        <v>0</v>
      </c>
      <c r="BF145" s="214">
        <f t="shared" si="5"/>
        <v>0</v>
      </c>
      <c r="BG145" s="214">
        <f t="shared" si="6"/>
        <v>0</v>
      </c>
      <c r="BH145" s="214">
        <f t="shared" si="7"/>
        <v>0</v>
      </c>
      <c r="BI145" s="214">
        <f t="shared" si="8"/>
        <v>0</v>
      </c>
      <c r="BJ145" s="14" t="s">
        <v>82</v>
      </c>
      <c r="BK145" s="214">
        <f t="shared" si="9"/>
        <v>0</v>
      </c>
      <c r="BL145" s="14" t="s">
        <v>126</v>
      </c>
      <c r="BM145" s="213" t="s">
        <v>199</v>
      </c>
    </row>
    <row r="146" spans="1:65" s="2" customFormat="1" ht="16.5" customHeight="1">
      <c r="A146" s="31"/>
      <c r="B146" s="32"/>
      <c r="C146" s="215" t="s">
        <v>200</v>
      </c>
      <c r="D146" s="215" t="s">
        <v>128</v>
      </c>
      <c r="E146" s="216" t="s">
        <v>201</v>
      </c>
      <c r="F146" s="217" t="s">
        <v>202</v>
      </c>
      <c r="G146" s="218" t="s">
        <v>131</v>
      </c>
      <c r="H146" s="219">
        <v>1</v>
      </c>
      <c r="I146" s="220"/>
      <c r="J146" s="221">
        <f t="shared" si="0"/>
        <v>0</v>
      </c>
      <c r="K146" s="222"/>
      <c r="L146" s="223"/>
      <c r="M146" s="224" t="s">
        <v>1</v>
      </c>
      <c r="N146" s="225" t="s">
        <v>39</v>
      </c>
      <c r="O146" s="68"/>
      <c r="P146" s="211">
        <f t="shared" si="1"/>
        <v>0</v>
      </c>
      <c r="Q146" s="211">
        <v>0.01</v>
      </c>
      <c r="R146" s="211">
        <f t="shared" si="2"/>
        <v>0.01</v>
      </c>
      <c r="S146" s="211">
        <v>0</v>
      </c>
      <c r="T146" s="212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3" t="s">
        <v>132</v>
      </c>
      <c r="AT146" s="213" t="s">
        <v>128</v>
      </c>
      <c r="AU146" s="213" t="s">
        <v>84</v>
      </c>
      <c r="AY146" s="14" t="s">
        <v>119</v>
      </c>
      <c r="BE146" s="214">
        <f t="shared" si="4"/>
        <v>0</v>
      </c>
      <c r="BF146" s="214">
        <f t="shared" si="5"/>
        <v>0</v>
      </c>
      <c r="BG146" s="214">
        <f t="shared" si="6"/>
        <v>0</v>
      </c>
      <c r="BH146" s="214">
        <f t="shared" si="7"/>
        <v>0</v>
      </c>
      <c r="BI146" s="214">
        <f t="shared" si="8"/>
        <v>0</v>
      </c>
      <c r="BJ146" s="14" t="s">
        <v>82</v>
      </c>
      <c r="BK146" s="214">
        <f t="shared" si="9"/>
        <v>0</v>
      </c>
      <c r="BL146" s="14" t="s">
        <v>126</v>
      </c>
      <c r="BM146" s="213" t="s">
        <v>203</v>
      </c>
    </row>
    <row r="147" spans="1:65" s="12" customFormat="1" ht="25.95" customHeight="1">
      <c r="B147" s="185"/>
      <c r="C147" s="186"/>
      <c r="D147" s="187" t="s">
        <v>73</v>
      </c>
      <c r="E147" s="188" t="s">
        <v>204</v>
      </c>
      <c r="F147" s="188" t="s">
        <v>205</v>
      </c>
      <c r="G147" s="186"/>
      <c r="H147" s="186"/>
      <c r="I147" s="189"/>
      <c r="J147" s="190">
        <f>BK147</f>
        <v>0</v>
      </c>
      <c r="K147" s="186"/>
      <c r="L147" s="191"/>
      <c r="M147" s="192"/>
      <c r="N147" s="193"/>
      <c r="O147" s="193"/>
      <c r="P147" s="194">
        <f>P148+P150+P152+P154+P157</f>
        <v>0</v>
      </c>
      <c r="Q147" s="193"/>
      <c r="R147" s="194">
        <f>R148+R150+R152+R154+R157</f>
        <v>0</v>
      </c>
      <c r="S147" s="193"/>
      <c r="T147" s="195">
        <f>T148+T150+T152+T154+T157</f>
        <v>0</v>
      </c>
      <c r="AR147" s="196" t="s">
        <v>142</v>
      </c>
      <c r="AT147" s="197" t="s">
        <v>73</v>
      </c>
      <c r="AU147" s="197" t="s">
        <v>74</v>
      </c>
      <c r="AY147" s="196" t="s">
        <v>119</v>
      </c>
      <c r="BK147" s="198">
        <f>BK148+BK150+BK152+BK154+BK157</f>
        <v>0</v>
      </c>
    </row>
    <row r="148" spans="1:65" s="12" customFormat="1" ht="22.8" customHeight="1">
      <c r="B148" s="185"/>
      <c r="C148" s="186"/>
      <c r="D148" s="187" t="s">
        <v>73</v>
      </c>
      <c r="E148" s="199" t="s">
        <v>206</v>
      </c>
      <c r="F148" s="199" t="s">
        <v>207</v>
      </c>
      <c r="G148" s="186"/>
      <c r="H148" s="186"/>
      <c r="I148" s="189"/>
      <c r="J148" s="200">
        <f>BK148</f>
        <v>0</v>
      </c>
      <c r="K148" s="186"/>
      <c r="L148" s="191"/>
      <c r="M148" s="192"/>
      <c r="N148" s="193"/>
      <c r="O148" s="193"/>
      <c r="P148" s="194">
        <f>P149</f>
        <v>0</v>
      </c>
      <c r="Q148" s="193"/>
      <c r="R148" s="194">
        <f>R149</f>
        <v>0</v>
      </c>
      <c r="S148" s="193"/>
      <c r="T148" s="195">
        <f>T149</f>
        <v>0</v>
      </c>
      <c r="AR148" s="196" t="s">
        <v>142</v>
      </c>
      <c r="AT148" s="197" t="s">
        <v>73</v>
      </c>
      <c r="AU148" s="197" t="s">
        <v>82</v>
      </c>
      <c r="AY148" s="196" t="s">
        <v>119</v>
      </c>
      <c r="BK148" s="198">
        <f>BK149</f>
        <v>0</v>
      </c>
    </row>
    <row r="149" spans="1:65" s="2" customFormat="1" ht="16.5" customHeight="1">
      <c r="A149" s="31"/>
      <c r="B149" s="32"/>
      <c r="C149" s="201" t="s">
        <v>7</v>
      </c>
      <c r="D149" s="201" t="s">
        <v>122</v>
      </c>
      <c r="E149" s="202" t="s">
        <v>208</v>
      </c>
      <c r="F149" s="203" t="s">
        <v>209</v>
      </c>
      <c r="G149" s="204" t="s">
        <v>210</v>
      </c>
      <c r="H149" s="205">
        <v>1</v>
      </c>
      <c r="I149" s="206"/>
      <c r="J149" s="207">
        <f>ROUND(I149*H149,2)</f>
        <v>0</v>
      </c>
      <c r="K149" s="208"/>
      <c r="L149" s="36"/>
      <c r="M149" s="209" t="s">
        <v>1</v>
      </c>
      <c r="N149" s="210" t="s">
        <v>39</v>
      </c>
      <c r="O149" s="68"/>
      <c r="P149" s="211">
        <f>O149*H149</f>
        <v>0</v>
      </c>
      <c r="Q149" s="211">
        <v>0</v>
      </c>
      <c r="R149" s="211">
        <f>Q149*H149</f>
        <v>0</v>
      </c>
      <c r="S149" s="211">
        <v>0</v>
      </c>
      <c r="T149" s="212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3" t="s">
        <v>211</v>
      </c>
      <c r="AT149" s="213" t="s">
        <v>122</v>
      </c>
      <c r="AU149" s="213" t="s">
        <v>84</v>
      </c>
      <c r="AY149" s="14" t="s">
        <v>119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4" t="s">
        <v>82</v>
      </c>
      <c r="BK149" s="214">
        <f>ROUND(I149*H149,2)</f>
        <v>0</v>
      </c>
      <c r="BL149" s="14" t="s">
        <v>211</v>
      </c>
      <c r="BM149" s="213" t="s">
        <v>212</v>
      </c>
    </row>
    <row r="150" spans="1:65" s="12" customFormat="1" ht="22.8" customHeight="1">
      <c r="B150" s="185"/>
      <c r="C150" s="186"/>
      <c r="D150" s="187" t="s">
        <v>73</v>
      </c>
      <c r="E150" s="199" t="s">
        <v>213</v>
      </c>
      <c r="F150" s="199" t="s">
        <v>214</v>
      </c>
      <c r="G150" s="186"/>
      <c r="H150" s="186"/>
      <c r="I150" s="189"/>
      <c r="J150" s="200">
        <f>BK150</f>
        <v>0</v>
      </c>
      <c r="K150" s="186"/>
      <c r="L150" s="191"/>
      <c r="M150" s="192"/>
      <c r="N150" s="193"/>
      <c r="O150" s="193"/>
      <c r="P150" s="194">
        <f>P151</f>
        <v>0</v>
      </c>
      <c r="Q150" s="193"/>
      <c r="R150" s="194">
        <f>R151</f>
        <v>0</v>
      </c>
      <c r="S150" s="193"/>
      <c r="T150" s="195">
        <f>T151</f>
        <v>0</v>
      </c>
      <c r="AR150" s="196" t="s">
        <v>142</v>
      </c>
      <c r="AT150" s="197" t="s">
        <v>73</v>
      </c>
      <c r="AU150" s="197" t="s">
        <v>82</v>
      </c>
      <c r="AY150" s="196" t="s">
        <v>119</v>
      </c>
      <c r="BK150" s="198">
        <f>BK151</f>
        <v>0</v>
      </c>
    </row>
    <row r="151" spans="1:65" s="2" customFormat="1" ht="21.75" customHeight="1">
      <c r="A151" s="31"/>
      <c r="B151" s="32"/>
      <c r="C151" s="201" t="s">
        <v>215</v>
      </c>
      <c r="D151" s="201" t="s">
        <v>122</v>
      </c>
      <c r="E151" s="202" t="s">
        <v>216</v>
      </c>
      <c r="F151" s="203" t="s">
        <v>217</v>
      </c>
      <c r="G151" s="204" t="s">
        <v>210</v>
      </c>
      <c r="H151" s="205">
        <v>1</v>
      </c>
      <c r="I151" s="206"/>
      <c r="J151" s="207">
        <f>ROUND(I151*H151,2)</f>
        <v>0</v>
      </c>
      <c r="K151" s="208"/>
      <c r="L151" s="36"/>
      <c r="M151" s="209" t="s">
        <v>1</v>
      </c>
      <c r="N151" s="210" t="s">
        <v>39</v>
      </c>
      <c r="O151" s="68"/>
      <c r="P151" s="211">
        <f>O151*H151</f>
        <v>0</v>
      </c>
      <c r="Q151" s="211">
        <v>0</v>
      </c>
      <c r="R151" s="211">
        <f>Q151*H151</f>
        <v>0</v>
      </c>
      <c r="S151" s="211">
        <v>0</v>
      </c>
      <c r="T151" s="212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3" t="s">
        <v>211</v>
      </c>
      <c r="AT151" s="213" t="s">
        <v>122</v>
      </c>
      <c r="AU151" s="213" t="s">
        <v>84</v>
      </c>
      <c r="AY151" s="14" t="s">
        <v>119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4" t="s">
        <v>82</v>
      </c>
      <c r="BK151" s="214">
        <f>ROUND(I151*H151,2)</f>
        <v>0</v>
      </c>
      <c r="BL151" s="14" t="s">
        <v>211</v>
      </c>
      <c r="BM151" s="213" t="s">
        <v>218</v>
      </c>
    </row>
    <row r="152" spans="1:65" s="12" customFormat="1" ht="22.8" customHeight="1">
      <c r="B152" s="185"/>
      <c r="C152" s="186"/>
      <c r="D152" s="187" t="s">
        <v>73</v>
      </c>
      <c r="E152" s="199" t="s">
        <v>219</v>
      </c>
      <c r="F152" s="199" t="s">
        <v>220</v>
      </c>
      <c r="G152" s="186"/>
      <c r="H152" s="186"/>
      <c r="I152" s="189"/>
      <c r="J152" s="200">
        <f>BK152</f>
        <v>0</v>
      </c>
      <c r="K152" s="186"/>
      <c r="L152" s="191"/>
      <c r="M152" s="192"/>
      <c r="N152" s="193"/>
      <c r="O152" s="193"/>
      <c r="P152" s="194">
        <f>P153</f>
        <v>0</v>
      </c>
      <c r="Q152" s="193"/>
      <c r="R152" s="194">
        <f>R153</f>
        <v>0</v>
      </c>
      <c r="S152" s="193"/>
      <c r="T152" s="195">
        <f>T153</f>
        <v>0</v>
      </c>
      <c r="AR152" s="196" t="s">
        <v>142</v>
      </c>
      <c r="AT152" s="197" t="s">
        <v>73</v>
      </c>
      <c r="AU152" s="197" t="s">
        <v>82</v>
      </c>
      <c r="AY152" s="196" t="s">
        <v>119</v>
      </c>
      <c r="BK152" s="198">
        <f>BK153</f>
        <v>0</v>
      </c>
    </row>
    <row r="153" spans="1:65" s="2" customFormat="1" ht="16.5" customHeight="1">
      <c r="A153" s="31"/>
      <c r="B153" s="32"/>
      <c r="C153" s="201" t="s">
        <v>221</v>
      </c>
      <c r="D153" s="201" t="s">
        <v>122</v>
      </c>
      <c r="E153" s="202" t="s">
        <v>222</v>
      </c>
      <c r="F153" s="203" t="s">
        <v>223</v>
      </c>
      <c r="G153" s="204" t="s">
        <v>210</v>
      </c>
      <c r="H153" s="205">
        <v>1</v>
      </c>
      <c r="I153" s="206"/>
      <c r="J153" s="207">
        <f>ROUND(I153*H153,2)</f>
        <v>0</v>
      </c>
      <c r="K153" s="208"/>
      <c r="L153" s="36"/>
      <c r="M153" s="209" t="s">
        <v>1</v>
      </c>
      <c r="N153" s="210" t="s">
        <v>39</v>
      </c>
      <c r="O153" s="68"/>
      <c r="P153" s="211">
        <f>O153*H153</f>
        <v>0</v>
      </c>
      <c r="Q153" s="211">
        <v>0</v>
      </c>
      <c r="R153" s="211">
        <f>Q153*H153</f>
        <v>0</v>
      </c>
      <c r="S153" s="211">
        <v>0</v>
      </c>
      <c r="T153" s="212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3" t="s">
        <v>211</v>
      </c>
      <c r="AT153" s="213" t="s">
        <v>122</v>
      </c>
      <c r="AU153" s="213" t="s">
        <v>84</v>
      </c>
      <c r="AY153" s="14" t="s">
        <v>119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14" t="s">
        <v>82</v>
      </c>
      <c r="BK153" s="214">
        <f>ROUND(I153*H153,2)</f>
        <v>0</v>
      </c>
      <c r="BL153" s="14" t="s">
        <v>211</v>
      </c>
      <c r="BM153" s="213" t="s">
        <v>224</v>
      </c>
    </row>
    <row r="154" spans="1:65" s="12" customFormat="1" ht="22.8" customHeight="1">
      <c r="B154" s="185"/>
      <c r="C154" s="186"/>
      <c r="D154" s="187" t="s">
        <v>73</v>
      </c>
      <c r="E154" s="199" t="s">
        <v>225</v>
      </c>
      <c r="F154" s="199" t="s">
        <v>226</v>
      </c>
      <c r="G154" s="186"/>
      <c r="H154" s="186"/>
      <c r="I154" s="189"/>
      <c r="J154" s="200">
        <f>BK154</f>
        <v>0</v>
      </c>
      <c r="K154" s="186"/>
      <c r="L154" s="191"/>
      <c r="M154" s="192"/>
      <c r="N154" s="193"/>
      <c r="O154" s="193"/>
      <c r="P154" s="194">
        <f>SUM(P155:P156)</f>
        <v>0</v>
      </c>
      <c r="Q154" s="193"/>
      <c r="R154" s="194">
        <f>SUM(R155:R156)</f>
        <v>0</v>
      </c>
      <c r="S154" s="193"/>
      <c r="T154" s="195">
        <f>SUM(T155:T156)</f>
        <v>0</v>
      </c>
      <c r="AR154" s="196" t="s">
        <v>142</v>
      </c>
      <c r="AT154" s="197" t="s">
        <v>73</v>
      </c>
      <c r="AU154" s="197" t="s">
        <v>82</v>
      </c>
      <c r="AY154" s="196" t="s">
        <v>119</v>
      </c>
      <c r="BK154" s="198">
        <f>SUM(BK155:BK156)</f>
        <v>0</v>
      </c>
    </row>
    <row r="155" spans="1:65" s="2" customFormat="1" ht="16.5" customHeight="1">
      <c r="A155" s="31"/>
      <c r="B155" s="32"/>
      <c r="C155" s="201" t="s">
        <v>227</v>
      </c>
      <c r="D155" s="201" t="s">
        <v>122</v>
      </c>
      <c r="E155" s="202" t="s">
        <v>228</v>
      </c>
      <c r="F155" s="203" t="s">
        <v>229</v>
      </c>
      <c r="G155" s="204" t="s">
        <v>210</v>
      </c>
      <c r="H155" s="205">
        <v>1</v>
      </c>
      <c r="I155" s="206"/>
      <c r="J155" s="207">
        <f>ROUND(I155*H155,2)</f>
        <v>0</v>
      </c>
      <c r="K155" s="208"/>
      <c r="L155" s="36"/>
      <c r="M155" s="209" t="s">
        <v>1</v>
      </c>
      <c r="N155" s="210" t="s">
        <v>39</v>
      </c>
      <c r="O155" s="68"/>
      <c r="P155" s="211">
        <f>O155*H155</f>
        <v>0</v>
      </c>
      <c r="Q155" s="211">
        <v>0</v>
      </c>
      <c r="R155" s="211">
        <f>Q155*H155</f>
        <v>0</v>
      </c>
      <c r="S155" s="211">
        <v>0</v>
      </c>
      <c r="T155" s="212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3" t="s">
        <v>211</v>
      </c>
      <c r="AT155" s="213" t="s">
        <v>122</v>
      </c>
      <c r="AU155" s="213" t="s">
        <v>84</v>
      </c>
      <c r="AY155" s="14" t="s">
        <v>119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4" t="s">
        <v>82</v>
      </c>
      <c r="BK155" s="214">
        <f>ROUND(I155*H155,2)</f>
        <v>0</v>
      </c>
      <c r="BL155" s="14" t="s">
        <v>211</v>
      </c>
      <c r="BM155" s="213" t="s">
        <v>230</v>
      </c>
    </row>
    <row r="156" spans="1:65" s="2" customFormat="1" ht="21.75" customHeight="1">
      <c r="A156" s="31"/>
      <c r="B156" s="32"/>
      <c r="C156" s="201" t="s">
        <v>231</v>
      </c>
      <c r="D156" s="201" t="s">
        <v>122</v>
      </c>
      <c r="E156" s="202" t="s">
        <v>232</v>
      </c>
      <c r="F156" s="203" t="s">
        <v>233</v>
      </c>
      <c r="G156" s="204" t="s">
        <v>210</v>
      </c>
      <c r="H156" s="205">
        <v>1</v>
      </c>
      <c r="I156" s="206"/>
      <c r="J156" s="207">
        <f>ROUND(I156*H156,2)</f>
        <v>0</v>
      </c>
      <c r="K156" s="208"/>
      <c r="L156" s="36"/>
      <c r="M156" s="209" t="s">
        <v>1</v>
      </c>
      <c r="N156" s="210" t="s">
        <v>39</v>
      </c>
      <c r="O156" s="68"/>
      <c r="P156" s="211">
        <f>O156*H156</f>
        <v>0</v>
      </c>
      <c r="Q156" s="211">
        <v>0</v>
      </c>
      <c r="R156" s="211">
        <f>Q156*H156</f>
        <v>0</v>
      </c>
      <c r="S156" s="211">
        <v>0</v>
      </c>
      <c r="T156" s="212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3" t="s">
        <v>211</v>
      </c>
      <c r="AT156" s="213" t="s">
        <v>122</v>
      </c>
      <c r="AU156" s="213" t="s">
        <v>84</v>
      </c>
      <c r="AY156" s="14" t="s">
        <v>119</v>
      </c>
      <c r="BE156" s="214">
        <f>IF(N156="základní",J156,0)</f>
        <v>0</v>
      </c>
      <c r="BF156" s="214">
        <f>IF(N156="snížená",J156,0)</f>
        <v>0</v>
      </c>
      <c r="BG156" s="214">
        <f>IF(N156="zákl. přenesená",J156,0)</f>
        <v>0</v>
      </c>
      <c r="BH156" s="214">
        <f>IF(N156="sníž. přenesená",J156,0)</f>
        <v>0</v>
      </c>
      <c r="BI156" s="214">
        <f>IF(N156="nulová",J156,0)</f>
        <v>0</v>
      </c>
      <c r="BJ156" s="14" t="s">
        <v>82</v>
      </c>
      <c r="BK156" s="214">
        <f>ROUND(I156*H156,2)</f>
        <v>0</v>
      </c>
      <c r="BL156" s="14" t="s">
        <v>211</v>
      </c>
      <c r="BM156" s="213" t="s">
        <v>234</v>
      </c>
    </row>
    <row r="157" spans="1:65" s="12" customFormat="1" ht="22.8" customHeight="1">
      <c r="B157" s="185"/>
      <c r="C157" s="186"/>
      <c r="D157" s="187" t="s">
        <v>73</v>
      </c>
      <c r="E157" s="199" t="s">
        <v>235</v>
      </c>
      <c r="F157" s="199" t="s">
        <v>236</v>
      </c>
      <c r="G157" s="186"/>
      <c r="H157" s="186"/>
      <c r="I157" s="189"/>
      <c r="J157" s="200">
        <f>BK157</f>
        <v>0</v>
      </c>
      <c r="K157" s="186"/>
      <c r="L157" s="191"/>
      <c r="M157" s="192"/>
      <c r="N157" s="193"/>
      <c r="O157" s="193"/>
      <c r="P157" s="194">
        <f>SUM(P158:P162)</f>
        <v>0</v>
      </c>
      <c r="Q157" s="193"/>
      <c r="R157" s="194">
        <f>SUM(R158:R162)</f>
        <v>0</v>
      </c>
      <c r="S157" s="193"/>
      <c r="T157" s="195">
        <f>SUM(T158:T162)</f>
        <v>0</v>
      </c>
      <c r="AR157" s="196" t="s">
        <v>142</v>
      </c>
      <c r="AT157" s="197" t="s">
        <v>73</v>
      </c>
      <c r="AU157" s="197" t="s">
        <v>82</v>
      </c>
      <c r="AY157" s="196" t="s">
        <v>119</v>
      </c>
      <c r="BK157" s="198">
        <f>SUM(BK158:BK162)</f>
        <v>0</v>
      </c>
    </row>
    <row r="158" spans="1:65" s="2" customFormat="1" ht="16.5" customHeight="1">
      <c r="A158" s="31"/>
      <c r="B158" s="32"/>
      <c r="C158" s="201" t="s">
        <v>237</v>
      </c>
      <c r="D158" s="201" t="s">
        <v>122</v>
      </c>
      <c r="E158" s="202" t="s">
        <v>238</v>
      </c>
      <c r="F158" s="203" t="s">
        <v>239</v>
      </c>
      <c r="G158" s="204" t="s">
        <v>210</v>
      </c>
      <c r="H158" s="205">
        <v>1</v>
      </c>
      <c r="I158" s="206"/>
      <c r="J158" s="207">
        <f>ROUND(I158*H158,2)</f>
        <v>0</v>
      </c>
      <c r="K158" s="208"/>
      <c r="L158" s="36"/>
      <c r="M158" s="209" t="s">
        <v>1</v>
      </c>
      <c r="N158" s="210" t="s">
        <v>39</v>
      </c>
      <c r="O158" s="68"/>
      <c r="P158" s="211">
        <f>O158*H158</f>
        <v>0</v>
      </c>
      <c r="Q158" s="211">
        <v>0</v>
      </c>
      <c r="R158" s="211">
        <f>Q158*H158</f>
        <v>0</v>
      </c>
      <c r="S158" s="211">
        <v>0</v>
      </c>
      <c r="T158" s="212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3" t="s">
        <v>211</v>
      </c>
      <c r="AT158" s="213" t="s">
        <v>122</v>
      </c>
      <c r="AU158" s="213" t="s">
        <v>84</v>
      </c>
      <c r="AY158" s="14" t="s">
        <v>119</v>
      </c>
      <c r="BE158" s="214">
        <f>IF(N158="základní",J158,0)</f>
        <v>0</v>
      </c>
      <c r="BF158" s="214">
        <f>IF(N158="snížená",J158,0)</f>
        <v>0</v>
      </c>
      <c r="BG158" s="214">
        <f>IF(N158="zákl. přenesená",J158,0)</f>
        <v>0</v>
      </c>
      <c r="BH158" s="214">
        <f>IF(N158="sníž. přenesená",J158,0)</f>
        <v>0</v>
      </c>
      <c r="BI158" s="214">
        <f>IF(N158="nulová",J158,0)</f>
        <v>0</v>
      </c>
      <c r="BJ158" s="14" t="s">
        <v>82</v>
      </c>
      <c r="BK158" s="214">
        <f>ROUND(I158*H158,2)</f>
        <v>0</v>
      </c>
      <c r="BL158" s="14" t="s">
        <v>211</v>
      </c>
      <c r="BM158" s="213" t="s">
        <v>240</v>
      </c>
    </row>
    <row r="159" spans="1:65" s="2" customFormat="1" ht="16.5" customHeight="1">
      <c r="A159" s="31"/>
      <c r="B159" s="32"/>
      <c r="C159" s="201" t="s">
        <v>241</v>
      </c>
      <c r="D159" s="201" t="s">
        <v>122</v>
      </c>
      <c r="E159" s="202" t="s">
        <v>242</v>
      </c>
      <c r="F159" s="203" t="s">
        <v>243</v>
      </c>
      <c r="G159" s="204" t="s">
        <v>210</v>
      </c>
      <c r="H159" s="205">
        <v>1</v>
      </c>
      <c r="I159" s="206"/>
      <c r="J159" s="207">
        <f>ROUND(I159*H159,2)</f>
        <v>0</v>
      </c>
      <c r="K159" s="208"/>
      <c r="L159" s="36"/>
      <c r="M159" s="209" t="s">
        <v>1</v>
      </c>
      <c r="N159" s="210" t="s">
        <v>39</v>
      </c>
      <c r="O159" s="68"/>
      <c r="P159" s="211">
        <f>O159*H159</f>
        <v>0</v>
      </c>
      <c r="Q159" s="211">
        <v>0</v>
      </c>
      <c r="R159" s="211">
        <f>Q159*H159</f>
        <v>0</v>
      </c>
      <c r="S159" s="211">
        <v>0</v>
      </c>
      <c r="T159" s="212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3" t="s">
        <v>211</v>
      </c>
      <c r="AT159" s="213" t="s">
        <v>122</v>
      </c>
      <c r="AU159" s="213" t="s">
        <v>84</v>
      </c>
      <c r="AY159" s="14" t="s">
        <v>119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14" t="s">
        <v>82</v>
      </c>
      <c r="BK159" s="214">
        <f>ROUND(I159*H159,2)</f>
        <v>0</v>
      </c>
      <c r="BL159" s="14" t="s">
        <v>211</v>
      </c>
      <c r="BM159" s="213" t="s">
        <v>244</v>
      </c>
    </row>
    <row r="160" spans="1:65" s="2" customFormat="1" ht="16.5" customHeight="1">
      <c r="A160" s="31"/>
      <c r="B160" s="32"/>
      <c r="C160" s="201" t="s">
        <v>245</v>
      </c>
      <c r="D160" s="201" t="s">
        <v>122</v>
      </c>
      <c r="E160" s="202" t="s">
        <v>246</v>
      </c>
      <c r="F160" s="203" t="s">
        <v>247</v>
      </c>
      <c r="G160" s="204" t="s">
        <v>210</v>
      </c>
      <c r="H160" s="205">
        <v>1</v>
      </c>
      <c r="I160" s="206"/>
      <c r="J160" s="207">
        <f>ROUND(I160*H160,2)</f>
        <v>0</v>
      </c>
      <c r="K160" s="208"/>
      <c r="L160" s="36"/>
      <c r="M160" s="209" t="s">
        <v>1</v>
      </c>
      <c r="N160" s="210" t="s">
        <v>39</v>
      </c>
      <c r="O160" s="68"/>
      <c r="P160" s="211">
        <f>O160*H160</f>
        <v>0</v>
      </c>
      <c r="Q160" s="211">
        <v>0</v>
      </c>
      <c r="R160" s="211">
        <f>Q160*H160</f>
        <v>0</v>
      </c>
      <c r="S160" s="211">
        <v>0</v>
      </c>
      <c r="T160" s="212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3" t="s">
        <v>211</v>
      </c>
      <c r="AT160" s="213" t="s">
        <v>122</v>
      </c>
      <c r="AU160" s="213" t="s">
        <v>84</v>
      </c>
      <c r="AY160" s="14" t="s">
        <v>119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4" t="s">
        <v>82</v>
      </c>
      <c r="BK160" s="214">
        <f>ROUND(I160*H160,2)</f>
        <v>0</v>
      </c>
      <c r="BL160" s="14" t="s">
        <v>211</v>
      </c>
      <c r="BM160" s="213" t="s">
        <v>248</v>
      </c>
    </row>
    <row r="161" spans="1:65" s="2" customFormat="1" ht="16.5" customHeight="1">
      <c r="A161" s="31"/>
      <c r="B161" s="32"/>
      <c r="C161" s="201" t="s">
        <v>249</v>
      </c>
      <c r="D161" s="201" t="s">
        <v>122</v>
      </c>
      <c r="E161" s="202" t="s">
        <v>250</v>
      </c>
      <c r="F161" s="203" t="s">
        <v>251</v>
      </c>
      <c r="G161" s="204" t="s">
        <v>210</v>
      </c>
      <c r="H161" s="205">
        <v>1</v>
      </c>
      <c r="I161" s="206"/>
      <c r="J161" s="207">
        <f>ROUND(I161*H161,2)</f>
        <v>0</v>
      </c>
      <c r="K161" s="208"/>
      <c r="L161" s="36"/>
      <c r="M161" s="209" t="s">
        <v>1</v>
      </c>
      <c r="N161" s="210" t="s">
        <v>39</v>
      </c>
      <c r="O161" s="68"/>
      <c r="P161" s="211">
        <f>O161*H161</f>
        <v>0</v>
      </c>
      <c r="Q161" s="211">
        <v>0</v>
      </c>
      <c r="R161" s="211">
        <f>Q161*H161</f>
        <v>0</v>
      </c>
      <c r="S161" s="211">
        <v>0</v>
      </c>
      <c r="T161" s="212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3" t="s">
        <v>211</v>
      </c>
      <c r="AT161" s="213" t="s">
        <v>122</v>
      </c>
      <c r="AU161" s="213" t="s">
        <v>84</v>
      </c>
      <c r="AY161" s="14" t="s">
        <v>119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14" t="s">
        <v>82</v>
      </c>
      <c r="BK161" s="214">
        <f>ROUND(I161*H161,2)</f>
        <v>0</v>
      </c>
      <c r="BL161" s="14" t="s">
        <v>211</v>
      </c>
      <c r="BM161" s="213" t="s">
        <v>252</v>
      </c>
    </row>
    <row r="162" spans="1:65" s="2" customFormat="1" ht="21.75" customHeight="1">
      <c r="A162" s="31"/>
      <c r="B162" s="32"/>
      <c r="C162" s="201" t="s">
        <v>253</v>
      </c>
      <c r="D162" s="201" t="s">
        <v>122</v>
      </c>
      <c r="E162" s="202" t="s">
        <v>254</v>
      </c>
      <c r="F162" s="203" t="s">
        <v>255</v>
      </c>
      <c r="G162" s="204" t="s">
        <v>210</v>
      </c>
      <c r="H162" s="205">
        <v>1</v>
      </c>
      <c r="I162" s="206"/>
      <c r="J162" s="207">
        <f>ROUND(I162*H162,2)</f>
        <v>0</v>
      </c>
      <c r="K162" s="208"/>
      <c r="L162" s="36"/>
      <c r="M162" s="226" t="s">
        <v>1</v>
      </c>
      <c r="N162" s="227" t="s">
        <v>39</v>
      </c>
      <c r="O162" s="228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3" t="s">
        <v>211</v>
      </c>
      <c r="AT162" s="213" t="s">
        <v>122</v>
      </c>
      <c r="AU162" s="213" t="s">
        <v>84</v>
      </c>
      <c r="AY162" s="14" t="s">
        <v>119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14" t="s">
        <v>82</v>
      </c>
      <c r="BK162" s="214">
        <f>ROUND(I162*H162,2)</f>
        <v>0</v>
      </c>
      <c r="BL162" s="14" t="s">
        <v>211</v>
      </c>
      <c r="BM162" s="213" t="s">
        <v>256</v>
      </c>
    </row>
    <row r="163" spans="1:65" s="2" customFormat="1" ht="6.9" customHeight="1">
      <c r="A163" s="31"/>
      <c r="B163" s="51"/>
      <c r="C163" s="52"/>
      <c r="D163" s="52"/>
      <c r="E163" s="52"/>
      <c r="F163" s="52"/>
      <c r="G163" s="52"/>
      <c r="H163" s="52"/>
      <c r="I163" s="149"/>
      <c r="J163" s="52"/>
      <c r="K163" s="52"/>
      <c r="L163" s="36"/>
      <c r="M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</row>
  </sheetData>
  <sheetProtection algorithmName="SHA-512" hashValue="k2DH8oDnGJH4cUKY1duopxv04aTGVyTxAiPpPNdjmaF6PNtxJ4AxlE+lQl+VPEVYW2nQqyRPrc3i7gFBUWx9Yg==" saltValue="DQ2UQ3kD8Rvn9Co8UroXFbMzggvs30wiiAfhtHcN/QglnrseLRoq67mGFnXMc1q2KseFlEGa2+i8Ooko0Wo+mw==" spinCount="100000" sheet="1" objects="1" scenarios="1" formatColumns="0" formatRows="0" autoFilter="0"/>
  <autoFilter ref="C123:K162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4"/>
  <sheetViews>
    <sheetView showGridLines="0" tabSelected="1" workbookViewId="0">
      <selection activeCell="A161" sqref="A161:XFD161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5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5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AT2" s="14" t="s">
        <v>87</v>
      </c>
    </row>
    <row r="3" spans="1:46" s="1" customFormat="1" ht="6.9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84</v>
      </c>
    </row>
    <row r="4" spans="1:46" s="1" customFormat="1" ht="24.9" customHeight="1">
      <c r="B4" s="17"/>
      <c r="D4" s="109" t="s">
        <v>88</v>
      </c>
      <c r="I4" s="105"/>
      <c r="L4" s="17"/>
      <c r="M4" s="110" t="s">
        <v>10</v>
      </c>
      <c r="AT4" s="14" t="s">
        <v>4</v>
      </c>
    </row>
    <row r="5" spans="1:46" s="1" customFormat="1" ht="6.9" customHeight="1">
      <c r="B5" s="17"/>
      <c r="I5" s="105"/>
      <c r="L5" s="17"/>
    </row>
    <row r="6" spans="1:46" s="1" customFormat="1" ht="12" customHeight="1">
      <c r="B6" s="17"/>
      <c r="D6" s="111" t="s">
        <v>16</v>
      </c>
      <c r="I6" s="105"/>
      <c r="L6" s="17"/>
    </row>
    <row r="7" spans="1:46" s="1" customFormat="1" ht="16.5" customHeight="1">
      <c r="B7" s="17"/>
      <c r="E7" s="272" t="str">
        <f>'Rekapitulace stavby'!K6</f>
        <v>Snížení energetické náročnosti budovy restaurace U Lípy v Třebihošti</v>
      </c>
      <c r="F7" s="273"/>
      <c r="G7" s="273"/>
      <c r="H7" s="273"/>
      <c r="I7" s="105"/>
      <c r="L7" s="17"/>
    </row>
    <row r="8" spans="1:46" s="2" customFormat="1" ht="12" customHeight="1">
      <c r="A8" s="31"/>
      <c r="B8" s="36"/>
      <c r="C8" s="31"/>
      <c r="D8" s="111" t="s">
        <v>89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74" t="s">
        <v>257</v>
      </c>
      <c r="F9" s="275"/>
      <c r="G9" s="275"/>
      <c r="H9" s="275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18</v>
      </c>
      <c r="E11" s="31"/>
      <c r="F11" s="113" t="s">
        <v>1</v>
      </c>
      <c r="G11" s="31"/>
      <c r="H11" s="31"/>
      <c r="I11" s="114" t="s">
        <v>19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20</v>
      </c>
      <c r="E12" s="31"/>
      <c r="F12" s="113" t="s">
        <v>21</v>
      </c>
      <c r="G12" s="31"/>
      <c r="H12" s="31"/>
      <c r="I12" s="114" t="s">
        <v>22</v>
      </c>
      <c r="J12" s="115" t="str">
        <f>'Rekapitulace stavby'!AN8</f>
        <v>22. 1. 2020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24</v>
      </c>
      <c r="E14" s="31"/>
      <c r="F14" s="31"/>
      <c r="G14" s="31"/>
      <c r="H14" s="31"/>
      <c r="I14" s="114" t="s">
        <v>25</v>
      </c>
      <c r="J14" s="113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tr">
        <f>IF('Rekapitulace stavby'!E11="","",'Rekapitulace stavby'!E11)</f>
        <v xml:space="preserve"> </v>
      </c>
      <c r="F15" s="31"/>
      <c r="G15" s="31"/>
      <c r="H15" s="31"/>
      <c r="I15" s="114" t="s">
        <v>27</v>
      </c>
      <c r="J15" s="113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28</v>
      </c>
      <c r="E17" s="31"/>
      <c r="F17" s="31"/>
      <c r="G17" s="31"/>
      <c r="H17" s="31"/>
      <c r="I17" s="114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6" t="str">
        <f>'Rekapitulace stavby'!E14</f>
        <v>Vyplň údaj</v>
      </c>
      <c r="F18" s="277"/>
      <c r="G18" s="277"/>
      <c r="H18" s="277"/>
      <c r="I18" s="114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30</v>
      </c>
      <c r="E20" s="31"/>
      <c r="F20" s="31"/>
      <c r="G20" s="31"/>
      <c r="H20" s="31"/>
      <c r="I20" s="114" t="s">
        <v>25</v>
      </c>
      <c r="J20" s="113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tr">
        <f>IF('Rekapitulace stavby'!E17="","",'Rekapitulace stavby'!E17)</f>
        <v xml:space="preserve"> </v>
      </c>
      <c r="F21" s="31"/>
      <c r="G21" s="31"/>
      <c r="H21" s="31"/>
      <c r="I21" s="114" t="s">
        <v>27</v>
      </c>
      <c r="J21" s="113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32</v>
      </c>
      <c r="E23" s="31"/>
      <c r="F23" s="31"/>
      <c r="G23" s="31"/>
      <c r="H23" s="31"/>
      <c r="I23" s="114" t="s">
        <v>25</v>
      </c>
      <c r="J23" s="113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tr">
        <f>IF('Rekapitulace stavby'!E20="","",'Rekapitulace stavby'!E20)</f>
        <v xml:space="preserve"> </v>
      </c>
      <c r="F24" s="31"/>
      <c r="G24" s="31"/>
      <c r="H24" s="31"/>
      <c r="I24" s="114" t="s">
        <v>27</v>
      </c>
      <c r="J24" s="113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33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8" t="s">
        <v>1</v>
      </c>
      <c r="F27" s="278"/>
      <c r="G27" s="278"/>
      <c r="H27" s="278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2" t="s">
        <v>34</v>
      </c>
      <c r="E30" s="31"/>
      <c r="F30" s="31"/>
      <c r="G30" s="31"/>
      <c r="H30" s="31"/>
      <c r="I30" s="112"/>
      <c r="J30" s="123">
        <f>ROUND(J126,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24" t="s">
        <v>36</v>
      </c>
      <c r="G32" s="31"/>
      <c r="H32" s="31"/>
      <c r="I32" s="125" t="s">
        <v>35</v>
      </c>
      <c r="J32" s="124" t="s">
        <v>37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26" t="s">
        <v>38</v>
      </c>
      <c r="E33" s="111" t="s">
        <v>39</v>
      </c>
      <c r="F33" s="127">
        <f>ROUND((SUM(BE126:BE223)),  2)</f>
        <v>0</v>
      </c>
      <c r="G33" s="31"/>
      <c r="H33" s="31"/>
      <c r="I33" s="128">
        <v>0.21</v>
      </c>
      <c r="J33" s="127">
        <f>ROUND(((SUM(BE126:BE223))*I33),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11" t="s">
        <v>40</v>
      </c>
      <c r="F34" s="127">
        <f>ROUND((SUM(BF126:BF223)),  2)</f>
        <v>0</v>
      </c>
      <c r="G34" s="31"/>
      <c r="H34" s="31"/>
      <c r="I34" s="128">
        <v>0.15</v>
      </c>
      <c r="J34" s="127">
        <f>ROUND(((SUM(BF126:BF223))*I34),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11" t="s">
        <v>41</v>
      </c>
      <c r="F35" s="127">
        <f>ROUND((SUM(BG126:BG223)),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11" t="s">
        <v>42</v>
      </c>
      <c r="F36" s="127">
        <f>ROUND((SUM(BH126:BH223)),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1" t="s">
        <v>43</v>
      </c>
      <c r="F37" s="127">
        <f>ROUND((SUM(BI126:BI223)),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9"/>
      <c r="D39" s="130" t="s">
        <v>44</v>
      </c>
      <c r="E39" s="131"/>
      <c r="F39" s="131"/>
      <c r="G39" s="132" t="s">
        <v>45</v>
      </c>
      <c r="H39" s="133" t="s">
        <v>46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I41" s="105"/>
      <c r="L41" s="17"/>
    </row>
    <row r="42" spans="1:31" s="1" customFormat="1" ht="14.4" customHeight="1">
      <c r="B42" s="17"/>
      <c r="I42" s="105"/>
      <c r="L42" s="17"/>
    </row>
    <row r="43" spans="1:31" s="1" customFormat="1" ht="14.4" customHeight="1">
      <c r="B43" s="17"/>
      <c r="I43" s="105"/>
      <c r="L43" s="17"/>
    </row>
    <row r="44" spans="1:31" s="1" customFormat="1" ht="14.4" customHeight="1">
      <c r="B44" s="17"/>
      <c r="I44" s="105"/>
      <c r="L44" s="17"/>
    </row>
    <row r="45" spans="1:31" s="1" customFormat="1" ht="14.4" customHeight="1">
      <c r="B45" s="17"/>
      <c r="I45" s="105"/>
      <c r="L45" s="17"/>
    </row>
    <row r="46" spans="1:31" s="1" customFormat="1" ht="14.4" customHeight="1">
      <c r="B46" s="17"/>
      <c r="I46" s="105"/>
      <c r="L46" s="17"/>
    </row>
    <row r="47" spans="1:31" s="1" customFormat="1" ht="14.4" customHeight="1">
      <c r="B47" s="17"/>
      <c r="I47" s="105"/>
      <c r="L47" s="17"/>
    </row>
    <row r="48" spans="1:31" s="1" customFormat="1" ht="14.4" customHeight="1">
      <c r="B48" s="17"/>
      <c r="I48" s="105"/>
      <c r="L48" s="17"/>
    </row>
    <row r="49" spans="1:31" s="1" customFormat="1" ht="14.4" customHeight="1">
      <c r="B49" s="17"/>
      <c r="I49" s="105"/>
      <c r="L49" s="17"/>
    </row>
    <row r="50" spans="1:31" s="2" customFormat="1" ht="14.4" customHeight="1">
      <c r="B50" s="48"/>
      <c r="D50" s="137" t="s">
        <v>47</v>
      </c>
      <c r="E50" s="138"/>
      <c r="F50" s="138"/>
      <c r="G50" s="137" t="s">
        <v>48</v>
      </c>
      <c r="H50" s="138"/>
      <c r="I50" s="139"/>
      <c r="J50" s="138"/>
      <c r="K50" s="138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40" t="s">
        <v>49</v>
      </c>
      <c r="E61" s="141"/>
      <c r="F61" s="142" t="s">
        <v>50</v>
      </c>
      <c r="G61" s="140" t="s">
        <v>49</v>
      </c>
      <c r="H61" s="141"/>
      <c r="I61" s="143"/>
      <c r="J61" s="144" t="s">
        <v>50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37" t="s">
        <v>51</v>
      </c>
      <c r="E65" s="145"/>
      <c r="F65" s="145"/>
      <c r="G65" s="137" t="s">
        <v>52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40" t="s">
        <v>49</v>
      </c>
      <c r="E76" s="141"/>
      <c r="F76" s="142" t="s">
        <v>50</v>
      </c>
      <c r="G76" s="140" t="s">
        <v>49</v>
      </c>
      <c r="H76" s="141"/>
      <c r="I76" s="143"/>
      <c r="J76" s="144" t="s">
        <v>50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91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9" t="str">
        <f>E7</f>
        <v>Snížení energetické náročnosti budovy restaurace U Lípy v Třebihošti</v>
      </c>
      <c r="F85" s="280"/>
      <c r="G85" s="280"/>
      <c r="H85" s="280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89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0" t="str">
        <f>E9</f>
        <v>ÚT - Ústřední vytápění</v>
      </c>
      <c r="F87" s="281"/>
      <c r="G87" s="281"/>
      <c r="H87" s="281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>Č.P.49, Třebihošť</v>
      </c>
      <c r="G89" s="33"/>
      <c r="H89" s="33"/>
      <c r="I89" s="114" t="s">
        <v>22</v>
      </c>
      <c r="J89" s="63" t="str">
        <f>IF(J12="","",J12)</f>
        <v>22. 1. 2020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24</v>
      </c>
      <c r="D91" s="33"/>
      <c r="E91" s="33"/>
      <c r="F91" s="24" t="str">
        <f>E15</f>
        <v xml:space="preserve"> </v>
      </c>
      <c r="G91" s="33"/>
      <c r="H91" s="33"/>
      <c r="I91" s="114" t="s">
        <v>30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4" t="s">
        <v>32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92</v>
      </c>
      <c r="D94" s="154"/>
      <c r="E94" s="154"/>
      <c r="F94" s="154"/>
      <c r="G94" s="154"/>
      <c r="H94" s="154"/>
      <c r="I94" s="155"/>
      <c r="J94" s="156" t="s">
        <v>93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customHeight="1">
      <c r="A96" s="31"/>
      <c r="B96" s="32"/>
      <c r="C96" s="157" t="s">
        <v>94</v>
      </c>
      <c r="D96" s="33"/>
      <c r="E96" s="33"/>
      <c r="F96" s="33"/>
      <c r="G96" s="33"/>
      <c r="H96" s="33"/>
      <c r="I96" s="112"/>
      <c r="J96" s="81">
        <f>J126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95</v>
      </c>
    </row>
    <row r="97" spans="1:31" s="9" customFormat="1" ht="24.9" customHeight="1">
      <c r="B97" s="158"/>
      <c r="C97" s="159"/>
      <c r="D97" s="160" t="s">
        <v>96</v>
      </c>
      <c r="E97" s="161"/>
      <c r="F97" s="161"/>
      <c r="G97" s="161"/>
      <c r="H97" s="161"/>
      <c r="I97" s="162"/>
      <c r="J97" s="163">
        <f>J127</f>
        <v>0</v>
      </c>
      <c r="K97" s="159"/>
      <c r="L97" s="164"/>
    </row>
    <row r="98" spans="1:31" s="10" customFormat="1" ht="19.95" customHeight="1">
      <c r="B98" s="165"/>
      <c r="C98" s="166"/>
      <c r="D98" s="167" t="s">
        <v>258</v>
      </c>
      <c r="E98" s="168"/>
      <c r="F98" s="168"/>
      <c r="G98" s="168"/>
      <c r="H98" s="168"/>
      <c r="I98" s="169"/>
      <c r="J98" s="170">
        <f>J128</f>
        <v>0</v>
      </c>
      <c r="K98" s="166"/>
      <c r="L98" s="171"/>
    </row>
    <row r="99" spans="1:31" s="10" customFormat="1" ht="19.95" customHeight="1">
      <c r="B99" s="165"/>
      <c r="C99" s="166"/>
      <c r="D99" s="167" t="s">
        <v>259</v>
      </c>
      <c r="E99" s="168"/>
      <c r="F99" s="168"/>
      <c r="G99" s="168"/>
      <c r="H99" s="168"/>
      <c r="I99" s="169"/>
      <c r="J99" s="170">
        <f>J134</f>
        <v>0</v>
      </c>
      <c r="K99" s="166"/>
      <c r="L99" s="171"/>
    </row>
    <row r="100" spans="1:31" s="10" customFormat="1" ht="19.95" customHeight="1">
      <c r="B100" s="165"/>
      <c r="C100" s="166"/>
      <c r="D100" s="167" t="s">
        <v>260</v>
      </c>
      <c r="E100" s="168"/>
      <c r="F100" s="168"/>
      <c r="G100" s="168"/>
      <c r="H100" s="168"/>
      <c r="I100" s="169"/>
      <c r="J100" s="170">
        <f>J137</f>
        <v>0</v>
      </c>
      <c r="K100" s="166"/>
      <c r="L100" s="171"/>
    </row>
    <row r="101" spans="1:31" s="10" customFormat="1" ht="19.95" customHeight="1">
      <c r="B101" s="165"/>
      <c r="C101" s="166"/>
      <c r="D101" s="167" t="s">
        <v>261</v>
      </c>
      <c r="E101" s="168"/>
      <c r="F101" s="168"/>
      <c r="G101" s="168"/>
      <c r="H101" s="168"/>
      <c r="I101" s="169"/>
      <c r="J101" s="170">
        <f>J149</f>
        <v>0</v>
      </c>
      <c r="K101" s="166"/>
      <c r="L101" s="171"/>
    </row>
    <row r="102" spans="1:31" s="10" customFormat="1" ht="19.95" customHeight="1">
      <c r="B102" s="165"/>
      <c r="C102" s="166"/>
      <c r="D102" s="167" t="s">
        <v>262</v>
      </c>
      <c r="E102" s="168"/>
      <c r="F102" s="168"/>
      <c r="G102" s="168"/>
      <c r="H102" s="168"/>
      <c r="I102" s="169"/>
      <c r="J102" s="170">
        <f>J165</f>
        <v>0</v>
      </c>
      <c r="K102" s="166"/>
      <c r="L102" s="171"/>
    </row>
    <row r="103" spans="1:31" s="10" customFormat="1" ht="19.95" customHeight="1">
      <c r="B103" s="165"/>
      <c r="C103" s="166"/>
      <c r="D103" s="167" t="s">
        <v>263</v>
      </c>
      <c r="E103" s="168"/>
      <c r="F103" s="168"/>
      <c r="G103" s="168"/>
      <c r="H103" s="168"/>
      <c r="I103" s="169"/>
      <c r="J103" s="170">
        <f>J194</f>
        <v>0</v>
      </c>
      <c r="K103" s="166"/>
      <c r="L103" s="171"/>
    </row>
    <row r="104" spans="1:31" s="9" customFormat="1" ht="24.9" customHeight="1">
      <c r="B104" s="158"/>
      <c r="C104" s="159"/>
      <c r="D104" s="160" t="s">
        <v>264</v>
      </c>
      <c r="E104" s="161"/>
      <c r="F104" s="161"/>
      <c r="G104" s="161"/>
      <c r="H104" s="161"/>
      <c r="I104" s="162"/>
      <c r="J104" s="163">
        <f>J219</f>
        <v>0</v>
      </c>
      <c r="K104" s="159"/>
      <c r="L104" s="164"/>
    </row>
    <row r="105" spans="1:31" s="9" customFormat="1" ht="24.9" customHeight="1">
      <c r="B105" s="158"/>
      <c r="C105" s="159"/>
      <c r="D105" s="160" t="s">
        <v>98</v>
      </c>
      <c r="E105" s="161"/>
      <c r="F105" s="161"/>
      <c r="G105" s="161"/>
      <c r="H105" s="161"/>
      <c r="I105" s="162"/>
      <c r="J105" s="163">
        <f>J221</f>
        <v>0</v>
      </c>
      <c r="K105" s="159"/>
      <c r="L105" s="164"/>
    </row>
    <row r="106" spans="1:31" s="10" customFormat="1" ht="19.95" customHeight="1">
      <c r="B106" s="165"/>
      <c r="C106" s="166"/>
      <c r="D106" s="167" t="s">
        <v>99</v>
      </c>
      <c r="E106" s="168"/>
      <c r="F106" s="168"/>
      <c r="G106" s="168"/>
      <c r="H106" s="168"/>
      <c r="I106" s="169"/>
      <c r="J106" s="170">
        <f>J222</f>
        <v>0</v>
      </c>
      <c r="K106" s="166"/>
      <c r="L106" s="171"/>
    </row>
    <row r="107" spans="1:31" s="2" customFormat="1" ht="21.75" customHeight="1">
      <c r="A107" s="31"/>
      <c r="B107" s="32"/>
      <c r="C107" s="33"/>
      <c r="D107" s="33"/>
      <c r="E107" s="33"/>
      <c r="F107" s="33"/>
      <c r="G107" s="33"/>
      <c r="H107" s="33"/>
      <c r="I107" s="112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" customHeight="1">
      <c r="A108" s="31"/>
      <c r="B108" s="51"/>
      <c r="C108" s="52"/>
      <c r="D108" s="52"/>
      <c r="E108" s="52"/>
      <c r="F108" s="52"/>
      <c r="G108" s="52"/>
      <c r="H108" s="52"/>
      <c r="I108" s="149"/>
      <c r="J108" s="52"/>
      <c r="K108" s="52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31" s="2" customFormat="1" ht="6.9" customHeight="1">
      <c r="A112" s="31"/>
      <c r="B112" s="53"/>
      <c r="C112" s="54"/>
      <c r="D112" s="54"/>
      <c r="E112" s="54"/>
      <c r="F112" s="54"/>
      <c r="G112" s="54"/>
      <c r="H112" s="54"/>
      <c r="I112" s="152"/>
      <c r="J112" s="54"/>
      <c r="K112" s="54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4.9" customHeight="1">
      <c r="A113" s="31"/>
      <c r="B113" s="32"/>
      <c r="C113" s="20" t="s">
        <v>104</v>
      </c>
      <c r="D113" s="33"/>
      <c r="E113" s="33"/>
      <c r="F113" s="33"/>
      <c r="G113" s="33"/>
      <c r="H113" s="33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6.9" customHeight="1">
      <c r="A114" s="31"/>
      <c r="B114" s="32"/>
      <c r="C114" s="33"/>
      <c r="D114" s="33"/>
      <c r="E114" s="33"/>
      <c r="F114" s="33"/>
      <c r="G114" s="33"/>
      <c r="H114" s="33"/>
      <c r="I114" s="112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6" t="s">
        <v>16</v>
      </c>
      <c r="D115" s="33"/>
      <c r="E115" s="33"/>
      <c r="F115" s="33"/>
      <c r="G115" s="33"/>
      <c r="H115" s="33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6.5" customHeight="1">
      <c r="A116" s="31"/>
      <c r="B116" s="32"/>
      <c r="C116" s="33"/>
      <c r="D116" s="33"/>
      <c r="E116" s="279" t="str">
        <f>E7</f>
        <v>Snížení energetické náročnosti budovy restaurace U Lípy v Třebihošti</v>
      </c>
      <c r="F116" s="280"/>
      <c r="G116" s="280"/>
      <c r="H116" s="280"/>
      <c r="I116" s="112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89</v>
      </c>
      <c r="D117" s="33"/>
      <c r="E117" s="33"/>
      <c r="F117" s="33"/>
      <c r="G117" s="33"/>
      <c r="H117" s="33"/>
      <c r="I117" s="112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50" t="str">
        <f>E9</f>
        <v>ÚT - Ústřední vytápění</v>
      </c>
      <c r="F118" s="281"/>
      <c r="G118" s="281"/>
      <c r="H118" s="281"/>
      <c r="I118" s="112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" customHeight="1">
      <c r="A119" s="31"/>
      <c r="B119" s="32"/>
      <c r="C119" s="33"/>
      <c r="D119" s="33"/>
      <c r="E119" s="33"/>
      <c r="F119" s="33"/>
      <c r="G119" s="33"/>
      <c r="H119" s="33"/>
      <c r="I119" s="112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20</v>
      </c>
      <c r="D120" s="33"/>
      <c r="E120" s="33"/>
      <c r="F120" s="24" t="str">
        <f>F12</f>
        <v>Č.P.49, Třebihošť</v>
      </c>
      <c r="G120" s="33"/>
      <c r="H120" s="33"/>
      <c r="I120" s="114" t="s">
        <v>22</v>
      </c>
      <c r="J120" s="63" t="str">
        <f>IF(J12="","",J12)</f>
        <v>22. 1. 2020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" customHeight="1">
      <c r="A121" s="31"/>
      <c r="B121" s="32"/>
      <c r="C121" s="33"/>
      <c r="D121" s="33"/>
      <c r="E121" s="33"/>
      <c r="F121" s="33"/>
      <c r="G121" s="33"/>
      <c r="H121" s="33"/>
      <c r="I121" s="112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15" customHeight="1">
      <c r="A122" s="31"/>
      <c r="B122" s="32"/>
      <c r="C122" s="26" t="s">
        <v>24</v>
      </c>
      <c r="D122" s="33"/>
      <c r="E122" s="33"/>
      <c r="F122" s="24" t="str">
        <f>E15</f>
        <v xml:space="preserve"> </v>
      </c>
      <c r="G122" s="33"/>
      <c r="H122" s="33"/>
      <c r="I122" s="114" t="s">
        <v>30</v>
      </c>
      <c r="J122" s="29" t="str">
        <f>E21</f>
        <v xml:space="preserve"> 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15" customHeight="1">
      <c r="A123" s="31"/>
      <c r="B123" s="32"/>
      <c r="C123" s="26" t="s">
        <v>28</v>
      </c>
      <c r="D123" s="33"/>
      <c r="E123" s="33"/>
      <c r="F123" s="24" t="str">
        <f>IF(E18="","",E18)</f>
        <v>Vyplň údaj</v>
      </c>
      <c r="G123" s="33"/>
      <c r="H123" s="33"/>
      <c r="I123" s="114" t="s">
        <v>32</v>
      </c>
      <c r="J123" s="29" t="str">
        <f>E24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112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72"/>
      <c r="B125" s="173"/>
      <c r="C125" s="174" t="s">
        <v>105</v>
      </c>
      <c r="D125" s="175" t="s">
        <v>59</v>
      </c>
      <c r="E125" s="175" t="s">
        <v>55</v>
      </c>
      <c r="F125" s="175" t="s">
        <v>56</v>
      </c>
      <c r="G125" s="175" t="s">
        <v>106</v>
      </c>
      <c r="H125" s="175" t="s">
        <v>107</v>
      </c>
      <c r="I125" s="176" t="s">
        <v>108</v>
      </c>
      <c r="J125" s="177" t="s">
        <v>93</v>
      </c>
      <c r="K125" s="178" t="s">
        <v>109</v>
      </c>
      <c r="L125" s="179"/>
      <c r="M125" s="72" t="s">
        <v>1</v>
      </c>
      <c r="N125" s="73" t="s">
        <v>38</v>
      </c>
      <c r="O125" s="73" t="s">
        <v>110</v>
      </c>
      <c r="P125" s="73" t="s">
        <v>111</v>
      </c>
      <c r="Q125" s="73" t="s">
        <v>112</v>
      </c>
      <c r="R125" s="73" t="s">
        <v>113</v>
      </c>
      <c r="S125" s="73" t="s">
        <v>114</v>
      </c>
      <c r="T125" s="74" t="s">
        <v>115</v>
      </c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</row>
    <row r="126" spans="1:63" s="2" customFormat="1" ht="22.8" customHeight="1">
      <c r="A126" s="31"/>
      <c r="B126" s="32"/>
      <c r="C126" s="79" t="s">
        <v>116</v>
      </c>
      <c r="D126" s="33"/>
      <c r="E126" s="33"/>
      <c r="F126" s="33"/>
      <c r="G126" s="33"/>
      <c r="H126" s="33"/>
      <c r="I126" s="112"/>
      <c r="J126" s="180">
        <f>BK126</f>
        <v>0</v>
      </c>
      <c r="K126" s="33"/>
      <c r="L126" s="36"/>
      <c r="M126" s="75"/>
      <c r="N126" s="181"/>
      <c r="O126" s="76"/>
      <c r="P126" s="182">
        <f>P127+P219+P221</f>
        <v>0</v>
      </c>
      <c r="Q126" s="76"/>
      <c r="R126" s="182">
        <f>R127+R219+R221</f>
        <v>4.2145599999999996</v>
      </c>
      <c r="S126" s="76"/>
      <c r="T126" s="183">
        <f>T127+T219+T221</f>
        <v>0.52485999999999999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73</v>
      </c>
      <c r="AU126" s="14" t="s">
        <v>95</v>
      </c>
      <c r="BK126" s="184">
        <f>BK127+BK219+BK221</f>
        <v>0</v>
      </c>
    </row>
    <row r="127" spans="1:63" s="12" customFormat="1" ht="25.95" customHeight="1">
      <c r="B127" s="185"/>
      <c r="C127" s="186"/>
      <c r="D127" s="187" t="s">
        <v>73</v>
      </c>
      <c r="E127" s="188" t="s">
        <v>117</v>
      </c>
      <c r="F127" s="188" t="s">
        <v>118</v>
      </c>
      <c r="G127" s="186"/>
      <c r="H127" s="186"/>
      <c r="I127" s="189"/>
      <c r="J127" s="190">
        <f>BK127</f>
        <v>0</v>
      </c>
      <c r="K127" s="186"/>
      <c r="L127" s="191"/>
      <c r="M127" s="192"/>
      <c r="N127" s="193"/>
      <c r="O127" s="193"/>
      <c r="P127" s="194">
        <f>P128+P134+P137+P149+P165+P194</f>
        <v>0</v>
      </c>
      <c r="Q127" s="193"/>
      <c r="R127" s="194">
        <f>R128+R134+R137+R149+R165+R194</f>
        <v>4.2145599999999996</v>
      </c>
      <c r="S127" s="193"/>
      <c r="T127" s="195">
        <f>T128+T134+T137+T149+T165+T194</f>
        <v>0.52485999999999999</v>
      </c>
      <c r="AR127" s="196" t="s">
        <v>84</v>
      </c>
      <c r="AT127" s="197" t="s">
        <v>73</v>
      </c>
      <c r="AU127" s="197" t="s">
        <v>74</v>
      </c>
      <c r="AY127" s="196" t="s">
        <v>119</v>
      </c>
      <c r="BK127" s="198">
        <f>BK128+BK134+BK137+BK149+BK165+BK194</f>
        <v>0</v>
      </c>
    </row>
    <row r="128" spans="1:63" s="12" customFormat="1" ht="22.8" customHeight="1">
      <c r="B128" s="185"/>
      <c r="C128" s="186"/>
      <c r="D128" s="187" t="s">
        <v>73</v>
      </c>
      <c r="E128" s="199" t="s">
        <v>265</v>
      </c>
      <c r="F128" s="199" t="s">
        <v>266</v>
      </c>
      <c r="G128" s="186"/>
      <c r="H128" s="186"/>
      <c r="I128" s="189"/>
      <c r="J128" s="200">
        <f>BK128</f>
        <v>0</v>
      </c>
      <c r="K128" s="186"/>
      <c r="L128" s="191"/>
      <c r="M128" s="192"/>
      <c r="N128" s="193"/>
      <c r="O128" s="193"/>
      <c r="P128" s="194">
        <f>SUM(P129:P133)</f>
        <v>0</v>
      </c>
      <c r="Q128" s="193"/>
      <c r="R128" s="194">
        <f>SUM(R129:R133)</f>
        <v>1.38E-2</v>
      </c>
      <c r="S128" s="193"/>
      <c r="T128" s="195">
        <f>SUM(T129:T133)</f>
        <v>0</v>
      </c>
      <c r="AR128" s="196" t="s">
        <v>84</v>
      </c>
      <c r="AT128" s="197" t="s">
        <v>73</v>
      </c>
      <c r="AU128" s="197" t="s">
        <v>82</v>
      </c>
      <c r="AY128" s="196" t="s">
        <v>119</v>
      </c>
      <c r="BK128" s="198">
        <f>SUM(BK129:BK133)</f>
        <v>0</v>
      </c>
    </row>
    <row r="129" spans="1:65" s="2" customFormat="1" ht="21.75" customHeight="1">
      <c r="A129" s="31"/>
      <c r="B129" s="32"/>
      <c r="C129" s="201" t="s">
        <v>82</v>
      </c>
      <c r="D129" s="201" t="s">
        <v>122</v>
      </c>
      <c r="E129" s="202" t="s">
        <v>267</v>
      </c>
      <c r="F129" s="203" t="s">
        <v>268</v>
      </c>
      <c r="G129" s="204" t="s">
        <v>125</v>
      </c>
      <c r="H129" s="205">
        <v>70</v>
      </c>
      <c r="I129" s="206"/>
      <c r="J129" s="207">
        <f>ROUND(I129*H129,2)</f>
        <v>0</v>
      </c>
      <c r="K129" s="208"/>
      <c r="L129" s="36"/>
      <c r="M129" s="209" t="s">
        <v>1</v>
      </c>
      <c r="N129" s="210" t="s">
        <v>39</v>
      </c>
      <c r="O129" s="68"/>
      <c r="P129" s="211">
        <f>O129*H129</f>
        <v>0</v>
      </c>
      <c r="Q129" s="211">
        <v>6.0000000000000002E-5</v>
      </c>
      <c r="R129" s="211">
        <f>Q129*H129</f>
        <v>4.1999999999999997E-3</v>
      </c>
      <c r="S129" s="211">
        <v>0</v>
      </c>
      <c r="T129" s="212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3" t="s">
        <v>126</v>
      </c>
      <c r="AT129" s="213" t="s">
        <v>122</v>
      </c>
      <c r="AU129" s="213" t="s">
        <v>84</v>
      </c>
      <c r="AY129" s="14" t="s">
        <v>119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4" t="s">
        <v>82</v>
      </c>
      <c r="BK129" s="214">
        <f>ROUND(I129*H129,2)</f>
        <v>0</v>
      </c>
      <c r="BL129" s="14" t="s">
        <v>126</v>
      </c>
      <c r="BM129" s="213" t="s">
        <v>269</v>
      </c>
    </row>
    <row r="130" spans="1:65" s="2" customFormat="1" ht="16.5" hidden="1" customHeight="1">
      <c r="A130" s="31"/>
      <c r="B130" s="32"/>
      <c r="C130" s="215" t="s">
        <v>84</v>
      </c>
      <c r="D130" s="215" t="s">
        <v>128</v>
      </c>
      <c r="E130" s="216" t="s">
        <v>270</v>
      </c>
      <c r="F130" s="217" t="s">
        <v>271</v>
      </c>
      <c r="G130" s="218" t="s">
        <v>125</v>
      </c>
      <c r="H130" s="219">
        <v>10</v>
      </c>
      <c r="I130" s="220"/>
      <c r="J130" s="221">
        <f>ROUND(I130*H130,2)</f>
        <v>0</v>
      </c>
      <c r="K130" s="222"/>
      <c r="L130" s="223"/>
      <c r="M130" s="224" t="s">
        <v>1</v>
      </c>
      <c r="N130" s="225" t="s">
        <v>39</v>
      </c>
      <c r="O130" s="68"/>
      <c r="P130" s="211">
        <f>O130*H130</f>
        <v>0</v>
      </c>
      <c r="Q130" s="211">
        <v>1.8000000000000001E-4</v>
      </c>
      <c r="R130" s="211">
        <f>Q130*H130</f>
        <v>1.8000000000000002E-3</v>
      </c>
      <c r="S130" s="211">
        <v>0</v>
      </c>
      <c r="T130" s="212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3" t="s">
        <v>132</v>
      </c>
      <c r="AT130" s="213" t="s">
        <v>128</v>
      </c>
      <c r="AU130" s="213" t="s">
        <v>84</v>
      </c>
      <c r="AY130" s="14" t="s">
        <v>119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14" t="s">
        <v>82</v>
      </c>
      <c r="BK130" s="214">
        <f>ROUND(I130*H130,2)</f>
        <v>0</v>
      </c>
      <c r="BL130" s="14" t="s">
        <v>126</v>
      </c>
      <c r="BM130" s="213" t="s">
        <v>272</v>
      </c>
    </row>
    <row r="131" spans="1:65" s="2" customFormat="1" ht="21.75" customHeight="1">
      <c r="A131" s="31"/>
      <c r="B131" s="32"/>
      <c r="C131" s="215" t="s">
        <v>134</v>
      </c>
      <c r="D131" s="215" t="s">
        <v>128</v>
      </c>
      <c r="E131" s="216" t="s">
        <v>273</v>
      </c>
      <c r="F131" s="217" t="s">
        <v>274</v>
      </c>
      <c r="G131" s="218" t="s">
        <v>125</v>
      </c>
      <c r="H131" s="219">
        <v>50</v>
      </c>
      <c r="I131" s="220"/>
      <c r="J131" s="221">
        <f>ROUND(I131*H131,2)</f>
        <v>0</v>
      </c>
      <c r="K131" s="222"/>
      <c r="L131" s="223"/>
      <c r="M131" s="224" t="s">
        <v>1</v>
      </c>
      <c r="N131" s="225" t="s">
        <v>39</v>
      </c>
      <c r="O131" s="68"/>
      <c r="P131" s="211">
        <f>O131*H131</f>
        <v>0</v>
      </c>
      <c r="Q131" s="211">
        <v>1.3999999999999999E-4</v>
      </c>
      <c r="R131" s="211">
        <f>Q131*H131</f>
        <v>6.9999999999999993E-3</v>
      </c>
      <c r="S131" s="211">
        <v>0</v>
      </c>
      <c r="T131" s="212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3" t="s">
        <v>132</v>
      </c>
      <c r="AT131" s="213" t="s">
        <v>128</v>
      </c>
      <c r="AU131" s="213" t="s">
        <v>84</v>
      </c>
      <c r="AY131" s="14" t="s">
        <v>119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4" t="s">
        <v>82</v>
      </c>
      <c r="BK131" s="214">
        <f>ROUND(I131*H131,2)</f>
        <v>0</v>
      </c>
      <c r="BL131" s="14" t="s">
        <v>126</v>
      </c>
      <c r="BM131" s="213" t="s">
        <v>275</v>
      </c>
    </row>
    <row r="132" spans="1:65" s="2" customFormat="1" ht="21.75" customHeight="1">
      <c r="A132" s="31"/>
      <c r="B132" s="32"/>
      <c r="C132" s="215" t="s">
        <v>138</v>
      </c>
      <c r="D132" s="215" t="s">
        <v>128</v>
      </c>
      <c r="E132" s="216" t="s">
        <v>276</v>
      </c>
      <c r="F132" s="217" t="s">
        <v>277</v>
      </c>
      <c r="G132" s="218" t="s">
        <v>125</v>
      </c>
      <c r="H132" s="219">
        <v>10</v>
      </c>
      <c r="I132" s="220"/>
      <c r="J132" s="221">
        <f>ROUND(I132*H132,2)</f>
        <v>0</v>
      </c>
      <c r="K132" s="222"/>
      <c r="L132" s="223"/>
      <c r="M132" s="224" t="s">
        <v>1</v>
      </c>
      <c r="N132" s="225" t="s">
        <v>39</v>
      </c>
      <c r="O132" s="68"/>
      <c r="P132" s="211">
        <f>O132*H132</f>
        <v>0</v>
      </c>
      <c r="Q132" s="211">
        <v>8.0000000000000007E-5</v>
      </c>
      <c r="R132" s="211">
        <f>Q132*H132</f>
        <v>8.0000000000000004E-4</v>
      </c>
      <c r="S132" s="211">
        <v>0</v>
      </c>
      <c r="T132" s="212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3" t="s">
        <v>132</v>
      </c>
      <c r="AT132" s="213" t="s">
        <v>128</v>
      </c>
      <c r="AU132" s="213" t="s">
        <v>84</v>
      </c>
      <c r="AY132" s="14" t="s">
        <v>119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4" t="s">
        <v>82</v>
      </c>
      <c r="BK132" s="214">
        <f>ROUND(I132*H132,2)</f>
        <v>0</v>
      </c>
      <c r="BL132" s="14" t="s">
        <v>126</v>
      </c>
      <c r="BM132" s="213" t="s">
        <v>278</v>
      </c>
    </row>
    <row r="133" spans="1:65" s="2" customFormat="1" ht="21.75" customHeight="1">
      <c r="A133" s="31"/>
      <c r="B133" s="32"/>
      <c r="C133" s="201" t="s">
        <v>142</v>
      </c>
      <c r="D133" s="201" t="s">
        <v>122</v>
      </c>
      <c r="E133" s="202" t="s">
        <v>279</v>
      </c>
      <c r="F133" s="203" t="s">
        <v>280</v>
      </c>
      <c r="G133" s="204" t="s">
        <v>281</v>
      </c>
      <c r="H133" s="205">
        <v>1.4E-2</v>
      </c>
      <c r="I133" s="206"/>
      <c r="J133" s="207">
        <f>ROUND(I133*H133,2)</f>
        <v>0</v>
      </c>
      <c r="K133" s="208"/>
      <c r="L133" s="36"/>
      <c r="M133" s="209" t="s">
        <v>1</v>
      </c>
      <c r="N133" s="210" t="s">
        <v>39</v>
      </c>
      <c r="O133" s="68"/>
      <c r="P133" s="211">
        <f>O133*H133</f>
        <v>0</v>
      </c>
      <c r="Q133" s="211">
        <v>0</v>
      </c>
      <c r="R133" s="211">
        <f>Q133*H133</f>
        <v>0</v>
      </c>
      <c r="S133" s="211">
        <v>0</v>
      </c>
      <c r="T133" s="212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3" t="s">
        <v>126</v>
      </c>
      <c r="AT133" s="213" t="s">
        <v>122</v>
      </c>
      <c r="AU133" s="213" t="s">
        <v>84</v>
      </c>
      <c r="AY133" s="14" t="s">
        <v>119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4" t="s">
        <v>82</v>
      </c>
      <c r="BK133" s="214">
        <f>ROUND(I133*H133,2)</f>
        <v>0</v>
      </c>
      <c r="BL133" s="14" t="s">
        <v>126</v>
      </c>
      <c r="BM133" s="213" t="s">
        <v>282</v>
      </c>
    </row>
    <row r="134" spans="1:65" s="12" customFormat="1" ht="22.8" hidden="1" customHeight="1">
      <c r="B134" s="185"/>
      <c r="C134" s="186"/>
      <c r="D134" s="187" t="s">
        <v>73</v>
      </c>
      <c r="E134" s="199" t="s">
        <v>283</v>
      </c>
      <c r="F134" s="199" t="s">
        <v>284</v>
      </c>
      <c r="G134" s="186"/>
      <c r="H134" s="186"/>
      <c r="I134" s="189"/>
      <c r="J134" s="200">
        <f>BK134</f>
        <v>0</v>
      </c>
      <c r="K134" s="186"/>
      <c r="L134" s="191"/>
      <c r="M134" s="192"/>
      <c r="N134" s="193"/>
      <c r="O134" s="193"/>
      <c r="P134" s="194">
        <f>SUM(P135:P136)</f>
        <v>0</v>
      </c>
      <c r="Q134" s="193"/>
      <c r="R134" s="194">
        <f>SUM(R135:R136)</f>
        <v>5.04E-2</v>
      </c>
      <c r="S134" s="193"/>
      <c r="T134" s="195">
        <f>SUM(T135:T136)</f>
        <v>0</v>
      </c>
      <c r="AR134" s="196" t="s">
        <v>84</v>
      </c>
      <c r="AT134" s="197" t="s">
        <v>73</v>
      </c>
      <c r="AU134" s="197" t="s">
        <v>82</v>
      </c>
      <c r="AY134" s="196" t="s">
        <v>119</v>
      </c>
      <c r="BK134" s="198">
        <f>SUM(BK135:BK136)</f>
        <v>0</v>
      </c>
    </row>
    <row r="135" spans="1:65" s="2" customFormat="1" ht="21.75" hidden="1" customHeight="1">
      <c r="A135" s="31"/>
      <c r="B135" s="32"/>
      <c r="C135" s="201" t="s">
        <v>146</v>
      </c>
      <c r="D135" s="201" t="s">
        <v>122</v>
      </c>
      <c r="E135" s="202" t="s">
        <v>285</v>
      </c>
      <c r="F135" s="203" t="s">
        <v>286</v>
      </c>
      <c r="G135" s="204" t="s">
        <v>287</v>
      </c>
      <c r="H135" s="205">
        <v>1</v>
      </c>
      <c r="I135" s="206"/>
      <c r="J135" s="207">
        <f>ROUND(I135*H135,2)</f>
        <v>0</v>
      </c>
      <c r="K135" s="208"/>
      <c r="L135" s="36"/>
      <c r="M135" s="209" t="s">
        <v>1</v>
      </c>
      <c r="N135" s="210" t="s">
        <v>39</v>
      </c>
      <c r="O135" s="68"/>
      <c r="P135" s="211">
        <f>O135*H135</f>
        <v>0</v>
      </c>
      <c r="Q135" s="211">
        <v>5.04E-2</v>
      </c>
      <c r="R135" s="211">
        <f>Q135*H135</f>
        <v>5.04E-2</v>
      </c>
      <c r="S135" s="211">
        <v>0</v>
      </c>
      <c r="T135" s="212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3" t="s">
        <v>126</v>
      </c>
      <c r="AT135" s="213" t="s">
        <v>122</v>
      </c>
      <c r="AU135" s="213" t="s">
        <v>84</v>
      </c>
      <c r="AY135" s="14" t="s">
        <v>119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4" t="s">
        <v>82</v>
      </c>
      <c r="BK135" s="214">
        <f>ROUND(I135*H135,2)</f>
        <v>0</v>
      </c>
      <c r="BL135" s="14" t="s">
        <v>126</v>
      </c>
      <c r="BM135" s="213" t="s">
        <v>288</v>
      </c>
    </row>
    <row r="136" spans="1:65" s="2" customFormat="1" ht="16.5" hidden="1" customHeight="1">
      <c r="A136" s="31"/>
      <c r="B136" s="32"/>
      <c r="C136" s="201" t="s">
        <v>150</v>
      </c>
      <c r="D136" s="201" t="s">
        <v>122</v>
      </c>
      <c r="E136" s="202" t="s">
        <v>289</v>
      </c>
      <c r="F136" s="203" t="s">
        <v>290</v>
      </c>
      <c r="G136" s="204" t="s">
        <v>281</v>
      </c>
      <c r="H136" s="205">
        <v>0.05</v>
      </c>
      <c r="I136" s="206"/>
      <c r="J136" s="207">
        <f>ROUND(I136*H136,2)</f>
        <v>0</v>
      </c>
      <c r="K136" s="208"/>
      <c r="L136" s="36"/>
      <c r="M136" s="209" t="s">
        <v>1</v>
      </c>
      <c r="N136" s="210" t="s">
        <v>39</v>
      </c>
      <c r="O136" s="68"/>
      <c r="P136" s="211">
        <f>O136*H136</f>
        <v>0</v>
      </c>
      <c r="Q136" s="211">
        <v>0</v>
      </c>
      <c r="R136" s="211">
        <f>Q136*H136</f>
        <v>0</v>
      </c>
      <c r="S136" s="211">
        <v>0</v>
      </c>
      <c r="T136" s="212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3" t="s">
        <v>126</v>
      </c>
      <c r="AT136" s="213" t="s">
        <v>122</v>
      </c>
      <c r="AU136" s="213" t="s">
        <v>84</v>
      </c>
      <c r="AY136" s="14" t="s">
        <v>119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14" t="s">
        <v>82</v>
      </c>
      <c r="BK136" s="214">
        <f>ROUND(I136*H136,2)</f>
        <v>0</v>
      </c>
      <c r="BL136" s="14" t="s">
        <v>126</v>
      </c>
      <c r="BM136" s="213" t="s">
        <v>291</v>
      </c>
    </row>
    <row r="137" spans="1:65" s="12" customFormat="1" ht="22.8" customHeight="1">
      <c r="B137" s="185"/>
      <c r="C137" s="186"/>
      <c r="D137" s="187" t="s">
        <v>73</v>
      </c>
      <c r="E137" s="199" t="s">
        <v>292</v>
      </c>
      <c r="F137" s="199" t="s">
        <v>293</v>
      </c>
      <c r="G137" s="186"/>
      <c r="H137" s="186"/>
      <c r="I137" s="189"/>
      <c r="J137" s="200">
        <f>BK137</f>
        <v>0</v>
      </c>
      <c r="K137" s="186"/>
      <c r="L137" s="191"/>
      <c r="M137" s="192"/>
      <c r="N137" s="193"/>
      <c r="O137" s="193"/>
      <c r="P137" s="194">
        <f>SUM(P138:P148)</f>
        <v>0</v>
      </c>
      <c r="Q137" s="193"/>
      <c r="R137" s="194">
        <f>SUM(R138:R148)</f>
        <v>0.61905999999999994</v>
      </c>
      <c r="S137" s="193"/>
      <c r="T137" s="195">
        <f>SUM(T138:T148)</f>
        <v>0.51195999999999997</v>
      </c>
      <c r="AR137" s="196" t="s">
        <v>84</v>
      </c>
      <c r="AT137" s="197" t="s">
        <v>73</v>
      </c>
      <c r="AU137" s="197" t="s">
        <v>82</v>
      </c>
      <c r="AY137" s="196" t="s">
        <v>119</v>
      </c>
      <c r="BK137" s="198">
        <f>SUM(BK138:BK148)</f>
        <v>0</v>
      </c>
    </row>
    <row r="138" spans="1:65" s="2" customFormat="1" ht="16.5" customHeight="1">
      <c r="A138" s="31"/>
      <c r="B138" s="32"/>
      <c r="C138" s="201" t="s">
        <v>154</v>
      </c>
      <c r="D138" s="201" t="s">
        <v>122</v>
      </c>
      <c r="E138" s="202" t="s">
        <v>294</v>
      </c>
      <c r="F138" s="203" t="s">
        <v>295</v>
      </c>
      <c r="G138" s="204" t="s">
        <v>131</v>
      </c>
      <c r="H138" s="205">
        <v>1</v>
      </c>
      <c r="I138" s="206"/>
      <c r="J138" s="207">
        <f t="shared" ref="J138:J148" si="0">ROUND(I138*H138,2)</f>
        <v>0</v>
      </c>
      <c r="K138" s="208"/>
      <c r="L138" s="36"/>
      <c r="M138" s="209" t="s">
        <v>1</v>
      </c>
      <c r="N138" s="210" t="s">
        <v>39</v>
      </c>
      <c r="O138" s="68"/>
      <c r="P138" s="211">
        <f t="shared" ref="P138:P148" si="1">O138*H138</f>
        <v>0</v>
      </c>
      <c r="Q138" s="211">
        <v>2.8340000000000001E-2</v>
      </c>
      <c r="R138" s="211">
        <f t="shared" ref="R138:R148" si="2">Q138*H138</f>
        <v>2.8340000000000001E-2</v>
      </c>
      <c r="S138" s="211">
        <v>0</v>
      </c>
      <c r="T138" s="212">
        <f t="shared" ref="T138:T148" si="3"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3" t="s">
        <v>126</v>
      </c>
      <c r="AT138" s="213" t="s">
        <v>122</v>
      </c>
      <c r="AU138" s="213" t="s">
        <v>84</v>
      </c>
      <c r="AY138" s="14" t="s">
        <v>119</v>
      </c>
      <c r="BE138" s="214">
        <f t="shared" ref="BE138:BE148" si="4">IF(N138="základní",J138,0)</f>
        <v>0</v>
      </c>
      <c r="BF138" s="214">
        <f t="shared" ref="BF138:BF148" si="5">IF(N138="snížená",J138,0)</f>
        <v>0</v>
      </c>
      <c r="BG138" s="214">
        <f t="shared" ref="BG138:BG148" si="6">IF(N138="zákl. přenesená",J138,0)</f>
        <v>0</v>
      </c>
      <c r="BH138" s="214">
        <f t="shared" ref="BH138:BH148" si="7">IF(N138="sníž. přenesená",J138,0)</f>
        <v>0</v>
      </c>
      <c r="BI138" s="214">
        <f t="shared" ref="BI138:BI148" si="8">IF(N138="nulová",J138,0)</f>
        <v>0</v>
      </c>
      <c r="BJ138" s="14" t="s">
        <v>82</v>
      </c>
      <c r="BK138" s="214">
        <f t="shared" ref="BK138:BK148" si="9">ROUND(I138*H138,2)</f>
        <v>0</v>
      </c>
      <c r="BL138" s="14" t="s">
        <v>126</v>
      </c>
      <c r="BM138" s="213" t="s">
        <v>296</v>
      </c>
    </row>
    <row r="139" spans="1:65" s="2" customFormat="1" ht="21.75" customHeight="1">
      <c r="A139" s="31"/>
      <c r="B139" s="32"/>
      <c r="C139" s="201" t="s">
        <v>158</v>
      </c>
      <c r="D139" s="201" t="s">
        <v>122</v>
      </c>
      <c r="E139" s="202" t="s">
        <v>297</v>
      </c>
      <c r="F139" s="203" t="s">
        <v>298</v>
      </c>
      <c r="G139" s="204" t="s">
        <v>287</v>
      </c>
      <c r="H139" s="205">
        <v>1</v>
      </c>
      <c r="I139" s="206"/>
      <c r="J139" s="207">
        <f t="shared" si="0"/>
        <v>0</v>
      </c>
      <c r="K139" s="208"/>
      <c r="L139" s="36"/>
      <c r="M139" s="209" t="s">
        <v>1</v>
      </c>
      <c r="N139" s="210" t="s">
        <v>39</v>
      </c>
      <c r="O139" s="68"/>
      <c r="P139" s="211">
        <f t="shared" si="1"/>
        <v>0</v>
      </c>
      <c r="Q139" s="211">
        <v>0.16982</v>
      </c>
      <c r="R139" s="211">
        <f t="shared" si="2"/>
        <v>0.16982</v>
      </c>
      <c r="S139" s="211">
        <v>0</v>
      </c>
      <c r="T139" s="212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3" t="s">
        <v>126</v>
      </c>
      <c r="AT139" s="213" t="s">
        <v>122</v>
      </c>
      <c r="AU139" s="213" t="s">
        <v>84</v>
      </c>
      <c r="AY139" s="14" t="s">
        <v>119</v>
      </c>
      <c r="BE139" s="214">
        <f t="shared" si="4"/>
        <v>0</v>
      </c>
      <c r="BF139" s="214">
        <f t="shared" si="5"/>
        <v>0</v>
      </c>
      <c r="BG139" s="214">
        <f t="shared" si="6"/>
        <v>0</v>
      </c>
      <c r="BH139" s="214">
        <f t="shared" si="7"/>
        <v>0</v>
      </c>
      <c r="BI139" s="214">
        <f t="shared" si="8"/>
        <v>0</v>
      </c>
      <c r="BJ139" s="14" t="s">
        <v>82</v>
      </c>
      <c r="BK139" s="214">
        <f t="shared" si="9"/>
        <v>0</v>
      </c>
      <c r="BL139" s="14" t="s">
        <v>126</v>
      </c>
      <c r="BM139" s="213" t="s">
        <v>299</v>
      </c>
    </row>
    <row r="140" spans="1:65" s="2" customFormat="1" ht="21.75" customHeight="1">
      <c r="A140" s="31"/>
      <c r="B140" s="32"/>
      <c r="C140" s="201" t="s">
        <v>162</v>
      </c>
      <c r="D140" s="201" t="s">
        <v>122</v>
      </c>
      <c r="E140" s="202" t="s">
        <v>300</v>
      </c>
      <c r="F140" s="203" t="s">
        <v>301</v>
      </c>
      <c r="G140" s="204" t="s">
        <v>131</v>
      </c>
      <c r="H140" s="205">
        <v>1</v>
      </c>
      <c r="I140" s="206"/>
      <c r="J140" s="207">
        <f t="shared" si="0"/>
        <v>0</v>
      </c>
      <c r="K140" s="208"/>
      <c r="L140" s="36"/>
      <c r="M140" s="209" t="s">
        <v>1</v>
      </c>
      <c r="N140" s="210" t="s">
        <v>39</v>
      </c>
      <c r="O140" s="68"/>
      <c r="P140" s="211">
        <f t="shared" si="1"/>
        <v>0</v>
      </c>
      <c r="Q140" s="211">
        <v>0</v>
      </c>
      <c r="R140" s="211">
        <f t="shared" si="2"/>
        <v>0</v>
      </c>
      <c r="S140" s="211">
        <v>0.51195999999999997</v>
      </c>
      <c r="T140" s="212">
        <f t="shared" si="3"/>
        <v>0.51195999999999997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3" t="s">
        <v>126</v>
      </c>
      <c r="AT140" s="213" t="s">
        <v>122</v>
      </c>
      <c r="AU140" s="213" t="s">
        <v>84</v>
      </c>
      <c r="AY140" s="14" t="s">
        <v>119</v>
      </c>
      <c r="BE140" s="214">
        <f t="shared" si="4"/>
        <v>0</v>
      </c>
      <c r="BF140" s="214">
        <f t="shared" si="5"/>
        <v>0</v>
      </c>
      <c r="BG140" s="214">
        <f t="shared" si="6"/>
        <v>0</v>
      </c>
      <c r="BH140" s="214">
        <f t="shared" si="7"/>
        <v>0</v>
      </c>
      <c r="BI140" s="214">
        <f t="shared" si="8"/>
        <v>0</v>
      </c>
      <c r="BJ140" s="14" t="s">
        <v>82</v>
      </c>
      <c r="BK140" s="214">
        <f t="shared" si="9"/>
        <v>0</v>
      </c>
      <c r="BL140" s="14" t="s">
        <v>126</v>
      </c>
      <c r="BM140" s="213" t="s">
        <v>302</v>
      </c>
    </row>
    <row r="141" spans="1:65" s="2" customFormat="1" ht="21.75" hidden="1" customHeight="1">
      <c r="A141" s="31"/>
      <c r="B141" s="32"/>
      <c r="C141" s="201" t="s">
        <v>166</v>
      </c>
      <c r="D141" s="201" t="s">
        <v>122</v>
      </c>
      <c r="E141" s="202" t="s">
        <v>303</v>
      </c>
      <c r="F141" s="203" t="s">
        <v>304</v>
      </c>
      <c r="G141" s="204" t="s">
        <v>287</v>
      </c>
      <c r="H141" s="205">
        <v>1</v>
      </c>
      <c r="I141" s="206"/>
      <c r="J141" s="207">
        <f t="shared" si="0"/>
        <v>0</v>
      </c>
      <c r="K141" s="208"/>
      <c r="L141" s="36"/>
      <c r="M141" s="209" t="s">
        <v>1</v>
      </c>
      <c r="N141" s="210" t="s">
        <v>39</v>
      </c>
      <c r="O141" s="68"/>
      <c r="P141" s="211">
        <f t="shared" si="1"/>
        <v>0</v>
      </c>
      <c r="Q141" s="211">
        <v>0.10258</v>
      </c>
      <c r="R141" s="211">
        <f t="shared" si="2"/>
        <v>0.10258</v>
      </c>
      <c r="S141" s="211">
        <v>0</v>
      </c>
      <c r="T141" s="212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3" t="s">
        <v>126</v>
      </c>
      <c r="AT141" s="213" t="s">
        <v>122</v>
      </c>
      <c r="AU141" s="213" t="s">
        <v>84</v>
      </c>
      <c r="AY141" s="14" t="s">
        <v>119</v>
      </c>
      <c r="BE141" s="214">
        <f t="shared" si="4"/>
        <v>0</v>
      </c>
      <c r="BF141" s="214">
        <f t="shared" si="5"/>
        <v>0</v>
      </c>
      <c r="BG141" s="214">
        <f t="shared" si="6"/>
        <v>0</v>
      </c>
      <c r="BH141" s="214">
        <f t="shared" si="7"/>
        <v>0</v>
      </c>
      <c r="BI141" s="214">
        <f t="shared" si="8"/>
        <v>0</v>
      </c>
      <c r="BJ141" s="14" t="s">
        <v>82</v>
      </c>
      <c r="BK141" s="214">
        <f t="shared" si="9"/>
        <v>0</v>
      </c>
      <c r="BL141" s="14" t="s">
        <v>126</v>
      </c>
      <c r="BM141" s="213" t="s">
        <v>305</v>
      </c>
    </row>
    <row r="142" spans="1:65" s="2" customFormat="1" ht="21.75" hidden="1" customHeight="1">
      <c r="A142" s="31"/>
      <c r="B142" s="32"/>
      <c r="C142" s="201" t="s">
        <v>170</v>
      </c>
      <c r="D142" s="201" t="s">
        <v>122</v>
      </c>
      <c r="E142" s="202" t="s">
        <v>306</v>
      </c>
      <c r="F142" s="203" t="s">
        <v>307</v>
      </c>
      <c r="G142" s="204" t="s">
        <v>287</v>
      </c>
      <c r="H142" s="205">
        <v>1</v>
      </c>
      <c r="I142" s="206"/>
      <c r="J142" s="207">
        <f t="shared" si="0"/>
        <v>0</v>
      </c>
      <c r="K142" s="208"/>
      <c r="L142" s="36"/>
      <c r="M142" s="209" t="s">
        <v>1</v>
      </c>
      <c r="N142" s="210" t="s">
        <v>39</v>
      </c>
      <c r="O142" s="68"/>
      <c r="P142" s="211">
        <f t="shared" si="1"/>
        <v>0</v>
      </c>
      <c r="Q142" s="211">
        <v>2.8600000000000001E-3</v>
      </c>
      <c r="R142" s="211">
        <f t="shared" si="2"/>
        <v>2.8600000000000001E-3</v>
      </c>
      <c r="S142" s="211">
        <v>0</v>
      </c>
      <c r="T142" s="212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3" t="s">
        <v>126</v>
      </c>
      <c r="AT142" s="213" t="s">
        <v>122</v>
      </c>
      <c r="AU142" s="213" t="s">
        <v>84</v>
      </c>
      <c r="AY142" s="14" t="s">
        <v>119</v>
      </c>
      <c r="BE142" s="214">
        <f t="shared" si="4"/>
        <v>0</v>
      </c>
      <c r="BF142" s="214">
        <f t="shared" si="5"/>
        <v>0</v>
      </c>
      <c r="BG142" s="214">
        <f t="shared" si="6"/>
        <v>0</v>
      </c>
      <c r="BH142" s="214">
        <f t="shared" si="7"/>
        <v>0</v>
      </c>
      <c r="BI142" s="214">
        <f t="shared" si="8"/>
        <v>0</v>
      </c>
      <c r="BJ142" s="14" t="s">
        <v>82</v>
      </c>
      <c r="BK142" s="214">
        <f t="shared" si="9"/>
        <v>0</v>
      </c>
      <c r="BL142" s="14" t="s">
        <v>126</v>
      </c>
      <c r="BM142" s="213" t="s">
        <v>308</v>
      </c>
    </row>
    <row r="143" spans="1:65" s="2" customFormat="1" ht="21.75" customHeight="1">
      <c r="A143" s="31"/>
      <c r="B143" s="32"/>
      <c r="C143" s="201" t="s">
        <v>174</v>
      </c>
      <c r="D143" s="201" t="s">
        <v>122</v>
      </c>
      <c r="E143" s="202" t="s">
        <v>309</v>
      </c>
      <c r="F143" s="203" t="s">
        <v>310</v>
      </c>
      <c r="G143" s="204" t="s">
        <v>287</v>
      </c>
      <c r="H143" s="205">
        <v>1</v>
      </c>
      <c r="I143" s="206"/>
      <c r="J143" s="207">
        <f t="shared" si="0"/>
        <v>0</v>
      </c>
      <c r="K143" s="208"/>
      <c r="L143" s="36"/>
      <c r="M143" s="209" t="s">
        <v>1</v>
      </c>
      <c r="N143" s="210" t="s">
        <v>39</v>
      </c>
      <c r="O143" s="68"/>
      <c r="P143" s="211">
        <f t="shared" si="1"/>
        <v>0</v>
      </c>
      <c r="Q143" s="211">
        <v>1.0869999999999999E-2</v>
      </c>
      <c r="R143" s="211">
        <f t="shared" si="2"/>
        <v>1.0869999999999999E-2</v>
      </c>
      <c r="S143" s="211">
        <v>0</v>
      </c>
      <c r="T143" s="212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3" t="s">
        <v>126</v>
      </c>
      <c r="AT143" s="213" t="s">
        <v>122</v>
      </c>
      <c r="AU143" s="213" t="s">
        <v>84</v>
      </c>
      <c r="AY143" s="14" t="s">
        <v>119</v>
      </c>
      <c r="BE143" s="214">
        <f t="shared" si="4"/>
        <v>0</v>
      </c>
      <c r="BF143" s="214">
        <f t="shared" si="5"/>
        <v>0</v>
      </c>
      <c r="BG143" s="214">
        <f t="shared" si="6"/>
        <v>0</v>
      </c>
      <c r="BH143" s="214">
        <f t="shared" si="7"/>
        <v>0</v>
      </c>
      <c r="BI143" s="214">
        <f t="shared" si="8"/>
        <v>0</v>
      </c>
      <c r="BJ143" s="14" t="s">
        <v>82</v>
      </c>
      <c r="BK143" s="214">
        <f t="shared" si="9"/>
        <v>0</v>
      </c>
      <c r="BL143" s="14" t="s">
        <v>126</v>
      </c>
      <c r="BM143" s="213" t="s">
        <v>311</v>
      </c>
    </row>
    <row r="144" spans="1:65" s="2" customFormat="1" ht="21.75" customHeight="1">
      <c r="A144" s="31"/>
      <c r="B144" s="32"/>
      <c r="C144" s="201" t="s">
        <v>178</v>
      </c>
      <c r="D144" s="201" t="s">
        <v>122</v>
      </c>
      <c r="E144" s="202" t="s">
        <v>312</v>
      </c>
      <c r="F144" s="203" t="s">
        <v>313</v>
      </c>
      <c r="G144" s="204" t="s">
        <v>131</v>
      </c>
      <c r="H144" s="205">
        <v>1</v>
      </c>
      <c r="I144" s="206"/>
      <c r="J144" s="207">
        <f t="shared" si="0"/>
        <v>0</v>
      </c>
      <c r="K144" s="208"/>
      <c r="L144" s="36"/>
      <c r="M144" s="209" t="s">
        <v>1</v>
      </c>
      <c r="N144" s="210" t="s">
        <v>39</v>
      </c>
      <c r="O144" s="68"/>
      <c r="P144" s="211">
        <f t="shared" si="1"/>
        <v>0</v>
      </c>
      <c r="Q144" s="211">
        <v>7.6999999999999996E-4</v>
      </c>
      <c r="R144" s="211">
        <f t="shared" si="2"/>
        <v>7.6999999999999996E-4</v>
      </c>
      <c r="S144" s="211">
        <v>0</v>
      </c>
      <c r="T144" s="212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3" t="s">
        <v>126</v>
      </c>
      <c r="AT144" s="213" t="s">
        <v>122</v>
      </c>
      <c r="AU144" s="213" t="s">
        <v>84</v>
      </c>
      <c r="AY144" s="14" t="s">
        <v>119</v>
      </c>
      <c r="BE144" s="214">
        <f t="shared" si="4"/>
        <v>0</v>
      </c>
      <c r="BF144" s="214">
        <f t="shared" si="5"/>
        <v>0</v>
      </c>
      <c r="BG144" s="214">
        <f t="shared" si="6"/>
        <v>0</v>
      </c>
      <c r="BH144" s="214">
        <f t="shared" si="7"/>
        <v>0</v>
      </c>
      <c r="BI144" s="214">
        <f t="shared" si="8"/>
        <v>0</v>
      </c>
      <c r="BJ144" s="14" t="s">
        <v>82</v>
      </c>
      <c r="BK144" s="214">
        <f t="shared" si="9"/>
        <v>0</v>
      </c>
      <c r="BL144" s="14" t="s">
        <v>126</v>
      </c>
      <c r="BM144" s="213" t="s">
        <v>314</v>
      </c>
    </row>
    <row r="145" spans="1:65" s="2" customFormat="1" ht="21.75" customHeight="1">
      <c r="A145" s="31"/>
      <c r="B145" s="32"/>
      <c r="C145" s="201" t="s">
        <v>8</v>
      </c>
      <c r="D145" s="201" t="s">
        <v>122</v>
      </c>
      <c r="E145" s="202" t="s">
        <v>315</v>
      </c>
      <c r="F145" s="203" t="s">
        <v>316</v>
      </c>
      <c r="G145" s="204" t="s">
        <v>287</v>
      </c>
      <c r="H145" s="205">
        <v>2</v>
      </c>
      <c r="I145" s="206"/>
      <c r="J145" s="207">
        <f t="shared" si="0"/>
        <v>0</v>
      </c>
      <c r="K145" s="208"/>
      <c r="L145" s="36"/>
      <c r="M145" s="209" t="s">
        <v>1</v>
      </c>
      <c r="N145" s="210" t="s">
        <v>39</v>
      </c>
      <c r="O145" s="68"/>
      <c r="P145" s="211">
        <f t="shared" si="1"/>
        <v>0</v>
      </c>
      <c r="Q145" s="211">
        <v>3.3999999999999998E-3</v>
      </c>
      <c r="R145" s="211">
        <f t="shared" si="2"/>
        <v>6.7999999999999996E-3</v>
      </c>
      <c r="S145" s="211">
        <v>0</v>
      </c>
      <c r="T145" s="212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3" t="s">
        <v>126</v>
      </c>
      <c r="AT145" s="213" t="s">
        <v>122</v>
      </c>
      <c r="AU145" s="213" t="s">
        <v>84</v>
      </c>
      <c r="AY145" s="14" t="s">
        <v>119</v>
      </c>
      <c r="BE145" s="214">
        <f t="shared" si="4"/>
        <v>0</v>
      </c>
      <c r="BF145" s="214">
        <f t="shared" si="5"/>
        <v>0</v>
      </c>
      <c r="BG145" s="214">
        <f t="shared" si="6"/>
        <v>0</v>
      </c>
      <c r="BH145" s="214">
        <f t="shared" si="7"/>
        <v>0</v>
      </c>
      <c r="BI145" s="214">
        <f t="shared" si="8"/>
        <v>0</v>
      </c>
      <c r="BJ145" s="14" t="s">
        <v>82</v>
      </c>
      <c r="BK145" s="214">
        <f t="shared" si="9"/>
        <v>0</v>
      </c>
      <c r="BL145" s="14" t="s">
        <v>126</v>
      </c>
      <c r="BM145" s="213" t="s">
        <v>317</v>
      </c>
    </row>
    <row r="146" spans="1:65" s="2" customFormat="1" ht="21.75" customHeight="1">
      <c r="A146" s="31"/>
      <c r="B146" s="32"/>
      <c r="C146" s="201" t="s">
        <v>126</v>
      </c>
      <c r="D146" s="201" t="s">
        <v>122</v>
      </c>
      <c r="E146" s="202" t="s">
        <v>318</v>
      </c>
      <c r="F146" s="203" t="s">
        <v>319</v>
      </c>
      <c r="G146" s="204" t="s">
        <v>287</v>
      </c>
      <c r="H146" s="205">
        <v>1</v>
      </c>
      <c r="I146" s="206"/>
      <c r="J146" s="207">
        <f t="shared" si="0"/>
        <v>0</v>
      </c>
      <c r="K146" s="208"/>
      <c r="L146" s="36"/>
      <c r="M146" s="209" t="s">
        <v>1</v>
      </c>
      <c r="N146" s="210" t="s">
        <v>39</v>
      </c>
      <c r="O146" s="68"/>
      <c r="P146" s="211">
        <f t="shared" si="1"/>
        <v>0</v>
      </c>
      <c r="Q146" s="211">
        <v>7.1999999999999998E-3</v>
      </c>
      <c r="R146" s="211">
        <f t="shared" si="2"/>
        <v>7.1999999999999998E-3</v>
      </c>
      <c r="S146" s="211">
        <v>0</v>
      </c>
      <c r="T146" s="212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3" t="s">
        <v>126</v>
      </c>
      <c r="AT146" s="213" t="s">
        <v>122</v>
      </c>
      <c r="AU146" s="213" t="s">
        <v>84</v>
      </c>
      <c r="AY146" s="14" t="s">
        <v>119</v>
      </c>
      <c r="BE146" s="214">
        <f t="shared" si="4"/>
        <v>0</v>
      </c>
      <c r="BF146" s="214">
        <f t="shared" si="5"/>
        <v>0</v>
      </c>
      <c r="BG146" s="214">
        <f t="shared" si="6"/>
        <v>0</v>
      </c>
      <c r="BH146" s="214">
        <f t="shared" si="7"/>
        <v>0</v>
      </c>
      <c r="BI146" s="214">
        <f t="shared" si="8"/>
        <v>0</v>
      </c>
      <c r="BJ146" s="14" t="s">
        <v>82</v>
      </c>
      <c r="BK146" s="214">
        <f t="shared" si="9"/>
        <v>0</v>
      </c>
      <c r="BL146" s="14" t="s">
        <v>126</v>
      </c>
      <c r="BM146" s="213" t="s">
        <v>320</v>
      </c>
    </row>
    <row r="147" spans="1:65" s="2" customFormat="1" ht="44.25" hidden="1" customHeight="1">
      <c r="A147" s="31"/>
      <c r="B147" s="32"/>
      <c r="C147" s="201" t="s">
        <v>188</v>
      </c>
      <c r="D147" s="201" t="s">
        <v>122</v>
      </c>
      <c r="E147" s="202" t="s">
        <v>321</v>
      </c>
      <c r="F147" s="203" t="s">
        <v>322</v>
      </c>
      <c r="G147" s="204" t="s">
        <v>287</v>
      </c>
      <c r="H147" s="205">
        <v>2</v>
      </c>
      <c r="I147" s="206"/>
      <c r="J147" s="207">
        <f t="shared" si="0"/>
        <v>0</v>
      </c>
      <c r="K147" s="208"/>
      <c r="L147" s="36"/>
      <c r="M147" s="209" t="s">
        <v>1</v>
      </c>
      <c r="N147" s="210" t="s">
        <v>39</v>
      </c>
      <c r="O147" s="68"/>
      <c r="P147" s="211">
        <f t="shared" si="1"/>
        <v>0</v>
      </c>
      <c r="Q147" s="211">
        <v>0.14491000000000001</v>
      </c>
      <c r="R147" s="211">
        <f t="shared" si="2"/>
        <v>0.28982000000000002</v>
      </c>
      <c r="S147" s="211">
        <v>0</v>
      </c>
      <c r="T147" s="212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3" t="s">
        <v>126</v>
      </c>
      <c r="AT147" s="213" t="s">
        <v>122</v>
      </c>
      <c r="AU147" s="213" t="s">
        <v>84</v>
      </c>
      <c r="AY147" s="14" t="s">
        <v>119</v>
      </c>
      <c r="BE147" s="214">
        <f t="shared" si="4"/>
        <v>0</v>
      </c>
      <c r="BF147" s="214">
        <f t="shared" si="5"/>
        <v>0</v>
      </c>
      <c r="BG147" s="214">
        <f t="shared" si="6"/>
        <v>0</v>
      </c>
      <c r="BH147" s="214">
        <f t="shared" si="7"/>
        <v>0</v>
      </c>
      <c r="BI147" s="214">
        <f t="shared" si="8"/>
        <v>0</v>
      </c>
      <c r="BJ147" s="14" t="s">
        <v>82</v>
      </c>
      <c r="BK147" s="214">
        <f t="shared" si="9"/>
        <v>0</v>
      </c>
      <c r="BL147" s="14" t="s">
        <v>126</v>
      </c>
      <c r="BM147" s="213" t="s">
        <v>323</v>
      </c>
    </row>
    <row r="148" spans="1:65" s="2" customFormat="1" ht="16.5" customHeight="1">
      <c r="A148" s="31"/>
      <c r="B148" s="32"/>
      <c r="C148" s="201" t="s">
        <v>192</v>
      </c>
      <c r="D148" s="201" t="s">
        <v>122</v>
      </c>
      <c r="E148" s="202" t="s">
        <v>324</v>
      </c>
      <c r="F148" s="203" t="s">
        <v>325</v>
      </c>
      <c r="G148" s="204" t="s">
        <v>281</v>
      </c>
      <c r="H148" s="205">
        <v>0.61899999999999999</v>
      </c>
      <c r="I148" s="206"/>
      <c r="J148" s="207">
        <f t="shared" si="0"/>
        <v>0</v>
      </c>
      <c r="K148" s="208"/>
      <c r="L148" s="36"/>
      <c r="M148" s="209" t="s">
        <v>1</v>
      </c>
      <c r="N148" s="210" t="s">
        <v>39</v>
      </c>
      <c r="O148" s="68"/>
      <c r="P148" s="211">
        <f t="shared" si="1"/>
        <v>0</v>
      </c>
      <c r="Q148" s="211">
        <v>0</v>
      </c>
      <c r="R148" s="211">
        <f t="shared" si="2"/>
        <v>0</v>
      </c>
      <c r="S148" s="211">
        <v>0</v>
      </c>
      <c r="T148" s="212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3" t="s">
        <v>126</v>
      </c>
      <c r="AT148" s="213" t="s">
        <v>122</v>
      </c>
      <c r="AU148" s="213" t="s">
        <v>84</v>
      </c>
      <c r="AY148" s="14" t="s">
        <v>119</v>
      </c>
      <c r="BE148" s="214">
        <f t="shared" si="4"/>
        <v>0</v>
      </c>
      <c r="BF148" s="214">
        <f t="shared" si="5"/>
        <v>0</v>
      </c>
      <c r="BG148" s="214">
        <f t="shared" si="6"/>
        <v>0</v>
      </c>
      <c r="BH148" s="214">
        <f t="shared" si="7"/>
        <v>0</v>
      </c>
      <c r="BI148" s="214">
        <f t="shared" si="8"/>
        <v>0</v>
      </c>
      <c r="BJ148" s="14" t="s">
        <v>82</v>
      </c>
      <c r="BK148" s="214">
        <f t="shared" si="9"/>
        <v>0</v>
      </c>
      <c r="BL148" s="14" t="s">
        <v>126</v>
      </c>
      <c r="BM148" s="213" t="s">
        <v>326</v>
      </c>
    </row>
    <row r="149" spans="1:65" s="12" customFormat="1" ht="22.8" customHeight="1">
      <c r="B149" s="185"/>
      <c r="C149" s="186"/>
      <c r="D149" s="187" t="s">
        <v>73</v>
      </c>
      <c r="E149" s="199" t="s">
        <v>327</v>
      </c>
      <c r="F149" s="199" t="s">
        <v>328</v>
      </c>
      <c r="G149" s="186"/>
      <c r="H149" s="186"/>
      <c r="I149" s="189"/>
      <c r="J149" s="200">
        <f>BK149</f>
        <v>0</v>
      </c>
      <c r="K149" s="186"/>
      <c r="L149" s="191"/>
      <c r="M149" s="192"/>
      <c r="N149" s="193"/>
      <c r="O149" s="193"/>
      <c r="P149" s="194">
        <f>SUM(P150:P164)</f>
        <v>0</v>
      </c>
      <c r="Q149" s="193"/>
      <c r="R149" s="194">
        <f>SUM(R150:R164)</f>
        <v>0.50895999999999997</v>
      </c>
      <c r="S149" s="193"/>
      <c r="T149" s="195">
        <f>SUM(T150:T164)</f>
        <v>1.2900000000000002E-2</v>
      </c>
      <c r="AR149" s="196" t="s">
        <v>84</v>
      </c>
      <c r="AT149" s="197" t="s">
        <v>73</v>
      </c>
      <c r="AU149" s="197" t="s">
        <v>82</v>
      </c>
      <c r="AY149" s="196" t="s">
        <v>119</v>
      </c>
      <c r="BK149" s="198">
        <f>SUM(BK150:BK164)</f>
        <v>0</v>
      </c>
    </row>
    <row r="150" spans="1:65" s="2" customFormat="1" ht="21.75" customHeight="1">
      <c r="A150" s="31"/>
      <c r="B150" s="32"/>
      <c r="C150" s="201" t="s">
        <v>196</v>
      </c>
      <c r="D150" s="201" t="s">
        <v>122</v>
      </c>
      <c r="E150" s="202" t="s">
        <v>329</v>
      </c>
      <c r="F150" s="203" t="s">
        <v>330</v>
      </c>
      <c r="G150" s="204" t="s">
        <v>125</v>
      </c>
      <c r="H150" s="205">
        <v>100</v>
      </c>
      <c r="I150" s="206"/>
      <c r="J150" s="207">
        <f t="shared" ref="J150:J164" si="10">ROUND(I150*H150,2)</f>
        <v>0</v>
      </c>
      <c r="K150" s="208"/>
      <c r="L150" s="36"/>
      <c r="M150" s="209" t="s">
        <v>1</v>
      </c>
      <c r="N150" s="210" t="s">
        <v>39</v>
      </c>
      <c r="O150" s="68"/>
      <c r="P150" s="211">
        <f t="shared" ref="P150:P164" si="11">O150*H150</f>
        <v>0</v>
      </c>
      <c r="Q150" s="211">
        <v>4.4999999999999999E-4</v>
      </c>
      <c r="R150" s="211">
        <f t="shared" ref="R150:R164" si="12">Q150*H150</f>
        <v>4.4999999999999998E-2</v>
      </c>
      <c r="S150" s="211">
        <v>0</v>
      </c>
      <c r="T150" s="212">
        <f t="shared" ref="T150:T164" si="13"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3" t="s">
        <v>126</v>
      </c>
      <c r="AT150" s="213" t="s">
        <v>122</v>
      </c>
      <c r="AU150" s="213" t="s">
        <v>84</v>
      </c>
      <c r="AY150" s="14" t="s">
        <v>119</v>
      </c>
      <c r="BE150" s="214">
        <f t="shared" ref="BE150:BE164" si="14">IF(N150="základní",J150,0)</f>
        <v>0</v>
      </c>
      <c r="BF150" s="214">
        <f t="shared" ref="BF150:BF164" si="15">IF(N150="snížená",J150,0)</f>
        <v>0</v>
      </c>
      <c r="BG150" s="214">
        <f t="shared" ref="BG150:BG164" si="16">IF(N150="zákl. přenesená",J150,0)</f>
        <v>0</v>
      </c>
      <c r="BH150" s="214">
        <f t="shared" ref="BH150:BH164" si="17">IF(N150="sníž. přenesená",J150,0)</f>
        <v>0</v>
      </c>
      <c r="BI150" s="214">
        <f t="shared" ref="BI150:BI164" si="18">IF(N150="nulová",J150,0)</f>
        <v>0</v>
      </c>
      <c r="BJ150" s="14" t="s">
        <v>82</v>
      </c>
      <c r="BK150" s="214">
        <f t="shared" ref="BK150:BK164" si="19">ROUND(I150*H150,2)</f>
        <v>0</v>
      </c>
      <c r="BL150" s="14" t="s">
        <v>126</v>
      </c>
      <c r="BM150" s="213" t="s">
        <v>331</v>
      </c>
    </row>
    <row r="151" spans="1:65" s="2" customFormat="1" ht="21.75" customHeight="1">
      <c r="A151" s="31"/>
      <c r="B151" s="32"/>
      <c r="C151" s="201" t="s">
        <v>200</v>
      </c>
      <c r="D151" s="201" t="s">
        <v>122</v>
      </c>
      <c r="E151" s="202" t="s">
        <v>332</v>
      </c>
      <c r="F151" s="203" t="s">
        <v>333</v>
      </c>
      <c r="G151" s="204" t="s">
        <v>125</v>
      </c>
      <c r="H151" s="205">
        <v>150</v>
      </c>
      <c r="I151" s="206"/>
      <c r="J151" s="207">
        <f t="shared" si="10"/>
        <v>0</v>
      </c>
      <c r="K151" s="208"/>
      <c r="L151" s="36"/>
      <c r="M151" s="209" t="s">
        <v>1</v>
      </c>
      <c r="N151" s="210" t="s">
        <v>39</v>
      </c>
      <c r="O151" s="68"/>
      <c r="P151" s="211">
        <f t="shared" si="11"/>
        <v>0</v>
      </c>
      <c r="Q151" s="211">
        <v>5.5999999999999995E-4</v>
      </c>
      <c r="R151" s="211">
        <f t="shared" si="12"/>
        <v>8.3999999999999991E-2</v>
      </c>
      <c r="S151" s="211">
        <v>0</v>
      </c>
      <c r="T151" s="212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3" t="s">
        <v>126</v>
      </c>
      <c r="AT151" s="213" t="s">
        <v>122</v>
      </c>
      <c r="AU151" s="213" t="s">
        <v>84</v>
      </c>
      <c r="AY151" s="14" t="s">
        <v>119</v>
      </c>
      <c r="BE151" s="214">
        <f t="shared" si="14"/>
        <v>0</v>
      </c>
      <c r="BF151" s="214">
        <f t="shared" si="15"/>
        <v>0</v>
      </c>
      <c r="BG151" s="214">
        <f t="shared" si="16"/>
        <v>0</v>
      </c>
      <c r="BH151" s="214">
        <f t="shared" si="17"/>
        <v>0</v>
      </c>
      <c r="BI151" s="214">
        <f t="shared" si="18"/>
        <v>0</v>
      </c>
      <c r="BJ151" s="14" t="s">
        <v>82</v>
      </c>
      <c r="BK151" s="214">
        <f t="shared" si="19"/>
        <v>0</v>
      </c>
      <c r="BL151" s="14" t="s">
        <v>126</v>
      </c>
      <c r="BM151" s="213" t="s">
        <v>334</v>
      </c>
    </row>
    <row r="152" spans="1:65" s="2" customFormat="1" ht="21.75" customHeight="1">
      <c r="A152" s="31"/>
      <c r="B152" s="32"/>
      <c r="C152" s="201" t="s">
        <v>7</v>
      </c>
      <c r="D152" s="201" t="s">
        <v>122</v>
      </c>
      <c r="E152" s="202" t="s">
        <v>335</v>
      </c>
      <c r="F152" s="203" t="s">
        <v>336</v>
      </c>
      <c r="G152" s="204" t="s">
        <v>125</v>
      </c>
      <c r="H152" s="205">
        <v>200</v>
      </c>
      <c r="I152" s="206"/>
      <c r="J152" s="207">
        <f t="shared" si="10"/>
        <v>0</v>
      </c>
      <c r="K152" s="208"/>
      <c r="L152" s="36"/>
      <c r="M152" s="209" t="s">
        <v>1</v>
      </c>
      <c r="N152" s="210" t="s">
        <v>39</v>
      </c>
      <c r="O152" s="68"/>
      <c r="P152" s="211">
        <f t="shared" si="11"/>
        <v>0</v>
      </c>
      <c r="Q152" s="211">
        <v>6.8999999999999997E-4</v>
      </c>
      <c r="R152" s="211">
        <f t="shared" si="12"/>
        <v>0.13799999999999998</v>
      </c>
      <c r="S152" s="211">
        <v>0</v>
      </c>
      <c r="T152" s="212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3" t="s">
        <v>126</v>
      </c>
      <c r="AT152" s="213" t="s">
        <v>122</v>
      </c>
      <c r="AU152" s="213" t="s">
        <v>84</v>
      </c>
      <c r="AY152" s="14" t="s">
        <v>119</v>
      </c>
      <c r="BE152" s="214">
        <f t="shared" si="14"/>
        <v>0</v>
      </c>
      <c r="BF152" s="214">
        <f t="shared" si="15"/>
        <v>0</v>
      </c>
      <c r="BG152" s="214">
        <f t="shared" si="16"/>
        <v>0</v>
      </c>
      <c r="BH152" s="214">
        <f t="shared" si="17"/>
        <v>0</v>
      </c>
      <c r="BI152" s="214">
        <f t="shared" si="18"/>
        <v>0</v>
      </c>
      <c r="BJ152" s="14" t="s">
        <v>82</v>
      </c>
      <c r="BK152" s="214">
        <f t="shared" si="19"/>
        <v>0</v>
      </c>
      <c r="BL152" s="14" t="s">
        <v>126</v>
      </c>
      <c r="BM152" s="213" t="s">
        <v>337</v>
      </c>
    </row>
    <row r="153" spans="1:65" s="2" customFormat="1" ht="21.75" customHeight="1">
      <c r="A153" s="31"/>
      <c r="B153" s="32"/>
      <c r="C153" s="201" t="s">
        <v>215</v>
      </c>
      <c r="D153" s="201" t="s">
        <v>122</v>
      </c>
      <c r="E153" s="202" t="s">
        <v>338</v>
      </c>
      <c r="F153" s="203" t="s">
        <v>339</v>
      </c>
      <c r="G153" s="204" t="s">
        <v>125</v>
      </c>
      <c r="H153" s="205">
        <v>100</v>
      </c>
      <c r="I153" s="206"/>
      <c r="J153" s="207">
        <f t="shared" si="10"/>
        <v>0</v>
      </c>
      <c r="K153" s="208"/>
      <c r="L153" s="36"/>
      <c r="M153" s="209" t="s">
        <v>1</v>
      </c>
      <c r="N153" s="210" t="s">
        <v>39</v>
      </c>
      <c r="O153" s="68"/>
      <c r="P153" s="211">
        <f t="shared" si="11"/>
        <v>0</v>
      </c>
      <c r="Q153" s="211">
        <v>1.2600000000000001E-3</v>
      </c>
      <c r="R153" s="211">
        <f t="shared" si="12"/>
        <v>0.126</v>
      </c>
      <c r="S153" s="211">
        <v>0</v>
      </c>
      <c r="T153" s="212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3" t="s">
        <v>126</v>
      </c>
      <c r="AT153" s="213" t="s">
        <v>122</v>
      </c>
      <c r="AU153" s="213" t="s">
        <v>84</v>
      </c>
      <c r="AY153" s="14" t="s">
        <v>119</v>
      </c>
      <c r="BE153" s="214">
        <f t="shared" si="14"/>
        <v>0</v>
      </c>
      <c r="BF153" s="214">
        <f t="shared" si="15"/>
        <v>0</v>
      </c>
      <c r="BG153" s="214">
        <f t="shared" si="16"/>
        <v>0</v>
      </c>
      <c r="BH153" s="214">
        <f t="shared" si="17"/>
        <v>0</v>
      </c>
      <c r="BI153" s="214">
        <f t="shared" si="18"/>
        <v>0</v>
      </c>
      <c r="BJ153" s="14" t="s">
        <v>82</v>
      </c>
      <c r="BK153" s="214">
        <f t="shared" si="19"/>
        <v>0</v>
      </c>
      <c r="BL153" s="14" t="s">
        <v>126</v>
      </c>
      <c r="BM153" s="213" t="s">
        <v>340</v>
      </c>
    </row>
    <row r="154" spans="1:65" s="2" customFormat="1" ht="21.75" customHeight="1">
      <c r="A154" s="31"/>
      <c r="B154" s="32"/>
      <c r="C154" s="201" t="s">
        <v>221</v>
      </c>
      <c r="D154" s="201" t="s">
        <v>122</v>
      </c>
      <c r="E154" s="202" t="s">
        <v>341</v>
      </c>
      <c r="F154" s="203" t="s">
        <v>342</v>
      </c>
      <c r="G154" s="204" t="s">
        <v>125</v>
      </c>
      <c r="H154" s="205">
        <v>50</v>
      </c>
      <c r="I154" s="206"/>
      <c r="J154" s="207">
        <f t="shared" si="10"/>
        <v>0</v>
      </c>
      <c r="K154" s="208"/>
      <c r="L154" s="36"/>
      <c r="M154" s="209" t="s">
        <v>1</v>
      </c>
      <c r="N154" s="210" t="s">
        <v>39</v>
      </c>
      <c r="O154" s="68"/>
      <c r="P154" s="211">
        <f t="shared" si="11"/>
        <v>0</v>
      </c>
      <c r="Q154" s="211">
        <v>1.5900000000000001E-3</v>
      </c>
      <c r="R154" s="211">
        <f t="shared" si="12"/>
        <v>7.9500000000000001E-2</v>
      </c>
      <c r="S154" s="211">
        <v>0</v>
      </c>
      <c r="T154" s="212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3" t="s">
        <v>126</v>
      </c>
      <c r="AT154" s="213" t="s">
        <v>122</v>
      </c>
      <c r="AU154" s="213" t="s">
        <v>84</v>
      </c>
      <c r="AY154" s="14" t="s">
        <v>119</v>
      </c>
      <c r="BE154" s="214">
        <f t="shared" si="14"/>
        <v>0</v>
      </c>
      <c r="BF154" s="214">
        <f t="shared" si="15"/>
        <v>0</v>
      </c>
      <c r="BG154" s="214">
        <f t="shared" si="16"/>
        <v>0</v>
      </c>
      <c r="BH154" s="214">
        <f t="shared" si="17"/>
        <v>0</v>
      </c>
      <c r="BI154" s="214">
        <f t="shared" si="18"/>
        <v>0</v>
      </c>
      <c r="BJ154" s="14" t="s">
        <v>82</v>
      </c>
      <c r="BK154" s="214">
        <f t="shared" si="19"/>
        <v>0</v>
      </c>
      <c r="BL154" s="14" t="s">
        <v>126</v>
      </c>
      <c r="BM154" s="213" t="s">
        <v>343</v>
      </c>
    </row>
    <row r="155" spans="1:65" s="2" customFormat="1" ht="21.75" hidden="1" customHeight="1">
      <c r="A155" s="31"/>
      <c r="B155" s="32"/>
      <c r="C155" s="201" t="s">
        <v>227</v>
      </c>
      <c r="D155" s="201" t="s">
        <v>122</v>
      </c>
      <c r="E155" s="202" t="s">
        <v>344</v>
      </c>
      <c r="F155" s="203" t="s">
        <v>345</v>
      </c>
      <c r="G155" s="204" t="s">
        <v>125</v>
      </c>
      <c r="H155" s="205">
        <v>10</v>
      </c>
      <c r="I155" s="206"/>
      <c r="J155" s="207">
        <f t="shared" si="10"/>
        <v>0</v>
      </c>
      <c r="K155" s="208"/>
      <c r="L155" s="36"/>
      <c r="M155" s="209" t="s">
        <v>1</v>
      </c>
      <c r="N155" s="210" t="s">
        <v>39</v>
      </c>
      <c r="O155" s="68"/>
      <c r="P155" s="211">
        <f t="shared" si="11"/>
        <v>0</v>
      </c>
      <c r="Q155" s="211">
        <v>3.3600000000000001E-3</v>
      </c>
      <c r="R155" s="211">
        <f t="shared" si="12"/>
        <v>3.3600000000000005E-2</v>
      </c>
      <c r="S155" s="211">
        <v>0</v>
      </c>
      <c r="T155" s="212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3" t="s">
        <v>126</v>
      </c>
      <c r="AT155" s="213" t="s">
        <v>122</v>
      </c>
      <c r="AU155" s="213" t="s">
        <v>84</v>
      </c>
      <c r="AY155" s="14" t="s">
        <v>119</v>
      </c>
      <c r="BE155" s="214">
        <f t="shared" si="14"/>
        <v>0</v>
      </c>
      <c r="BF155" s="214">
        <f t="shared" si="15"/>
        <v>0</v>
      </c>
      <c r="BG155" s="214">
        <f t="shared" si="16"/>
        <v>0</v>
      </c>
      <c r="BH155" s="214">
        <f t="shared" si="17"/>
        <v>0</v>
      </c>
      <c r="BI155" s="214">
        <f t="shared" si="18"/>
        <v>0</v>
      </c>
      <c r="BJ155" s="14" t="s">
        <v>82</v>
      </c>
      <c r="BK155" s="214">
        <f t="shared" si="19"/>
        <v>0</v>
      </c>
      <c r="BL155" s="14" t="s">
        <v>126</v>
      </c>
      <c r="BM155" s="213" t="s">
        <v>346</v>
      </c>
    </row>
    <row r="156" spans="1:65" s="2" customFormat="1" ht="21.75" customHeight="1">
      <c r="A156" s="31"/>
      <c r="B156" s="32"/>
      <c r="C156" s="201" t="s">
        <v>231</v>
      </c>
      <c r="D156" s="201" t="s">
        <v>122</v>
      </c>
      <c r="E156" s="202" t="s">
        <v>347</v>
      </c>
      <c r="F156" s="203" t="s">
        <v>348</v>
      </c>
      <c r="G156" s="204" t="s">
        <v>131</v>
      </c>
      <c r="H156" s="205">
        <v>96</v>
      </c>
      <c r="I156" s="206"/>
      <c r="J156" s="207">
        <f t="shared" si="10"/>
        <v>0</v>
      </c>
      <c r="K156" s="208"/>
      <c r="L156" s="36"/>
      <c r="M156" s="209" t="s">
        <v>1</v>
      </c>
      <c r="N156" s="210" t="s">
        <v>39</v>
      </c>
      <c r="O156" s="68"/>
      <c r="P156" s="211">
        <f t="shared" si="11"/>
        <v>0</v>
      </c>
      <c r="Q156" s="211">
        <v>1.0000000000000001E-5</v>
      </c>
      <c r="R156" s="211">
        <f t="shared" si="12"/>
        <v>9.6000000000000013E-4</v>
      </c>
      <c r="S156" s="211">
        <v>0</v>
      </c>
      <c r="T156" s="212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3" t="s">
        <v>126</v>
      </c>
      <c r="AT156" s="213" t="s">
        <v>122</v>
      </c>
      <c r="AU156" s="213" t="s">
        <v>84</v>
      </c>
      <c r="AY156" s="14" t="s">
        <v>119</v>
      </c>
      <c r="BE156" s="214">
        <f t="shared" si="14"/>
        <v>0</v>
      </c>
      <c r="BF156" s="214">
        <f t="shared" si="15"/>
        <v>0</v>
      </c>
      <c r="BG156" s="214">
        <f t="shared" si="16"/>
        <v>0</v>
      </c>
      <c r="BH156" s="214">
        <f t="shared" si="17"/>
        <v>0</v>
      </c>
      <c r="BI156" s="214">
        <f t="shared" si="18"/>
        <v>0</v>
      </c>
      <c r="BJ156" s="14" t="s">
        <v>82</v>
      </c>
      <c r="BK156" s="214">
        <f t="shared" si="19"/>
        <v>0</v>
      </c>
      <c r="BL156" s="14" t="s">
        <v>126</v>
      </c>
      <c r="BM156" s="213" t="s">
        <v>349</v>
      </c>
    </row>
    <row r="157" spans="1:65" s="2" customFormat="1" ht="16.5" customHeight="1">
      <c r="A157" s="31"/>
      <c r="B157" s="32"/>
      <c r="C157" s="201" t="s">
        <v>237</v>
      </c>
      <c r="D157" s="201" t="s">
        <v>122</v>
      </c>
      <c r="E157" s="202" t="s">
        <v>350</v>
      </c>
      <c r="F157" s="203" t="s">
        <v>351</v>
      </c>
      <c r="G157" s="204" t="s">
        <v>125</v>
      </c>
      <c r="H157" s="205">
        <v>5</v>
      </c>
      <c r="I157" s="206"/>
      <c r="J157" s="207">
        <f t="shared" si="10"/>
        <v>0</v>
      </c>
      <c r="K157" s="208"/>
      <c r="L157" s="36"/>
      <c r="M157" s="209" t="s">
        <v>1</v>
      </c>
      <c r="N157" s="210" t="s">
        <v>39</v>
      </c>
      <c r="O157" s="68"/>
      <c r="P157" s="211">
        <f t="shared" si="11"/>
        <v>0</v>
      </c>
      <c r="Q157" s="211">
        <v>3.0000000000000001E-5</v>
      </c>
      <c r="R157" s="211">
        <f t="shared" si="12"/>
        <v>1.5000000000000001E-4</v>
      </c>
      <c r="S157" s="211">
        <v>1.06E-3</v>
      </c>
      <c r="T157" s="212">
        <f t="shared" si="13"/>
        <v>5.3E-3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3" t="s">
        <v>126</v>
      </c>
      <c r="AT157" s="213" t="s">
        <v>122</v>
      </c>
      <c r="AU157" s="213" t="s">
        <v>84</v>
      </c>
      <c r="AY157" s="14" t="s">
        <v>119</v>
      </c>
      <c r="BE157" s="214">
        <f t="shared" si="14"/>
        <v>0</v>
      </c>
      <c r="BF157" s="214">
        <f t="shared" si="15"/>
        <v>0</v>
      </c>
      <c r="BG157" s="214">
        <f t="shared" si="16"/>
        <v>0</v>
      </c>
      <c r="BH157" s="214">
        <f t="shared" si="17"/>
        <v>0</v>
      </c>
      <c r="BI157" s="214">
        <f t="shared" si="18"/>
        <v>0</v>
      </c>
      <c r="BJ157" s="14" t="s">
        <v>82</v>
      </c>
      <c r="BK157" s="214">
        <f t="shared" si="19"/>
        <v>0</v>
      </c>
      <c r="BL157" s="14" t="s">
        <v>126</v>
      </c>
      <c r="BM157" s="213" t="s">
        <v>352</v>
      </c>
    </row>
    <row r="158" spans="1:65" s="2" customFormat="1" ht="16.5" customHeight="1">
      <c r="A158" s="31"/>
      <c r="B158" s="32"/>
      <c r="C158" s="201" t="s">
        <v>241</v>
      </c>
      <c r="D158" s="201" t="s">
        <v>122</v>
      </c>
      <c r="E158" s="202" t="s">
        <v>353</v>
      </c>
      <c r="F158" s="203" t="s">
        <v>354</v>
      </c>
      <c r="G158" s="204" t="s">
        <v>125</v>
      </c>
      <c r="H158" s="205">
        <v>600</v>
      </c>
      <c r="I158" s="206"/>
      <c r="J158" s="207">
        <f t="shared" si="10"/>
        <v>0</v>
      </c>
      <c r="K158" s="208"/>
      <c r="L158" s="36"/>
      <c r="M158" s="209" t="s">
        <v>1</v>
      </c>
      <c r="N158" s="210" t="s">
        <v>39</v>
      </c>
      <c r="O158" s="68"/>
      <c r="P158" s="211">
        <f t="shared" si="11"/>
        <v>0</v>
      </c>
      <c r="Q158" s="211">
        <v>0</v>
      </c>
      <c r="R158" s="211">
        <f t="shared" si="12"/>
        <v>0</v>
      </c>
      <c r="S158" s="211">
        <v>0</v>
      </c>
      <c r="T158" s="212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3" t="s">
        <v>126</v>
      </c>
      <c r="AT158" s="213" t="s">
        <v>122</v>
      </c>
      <c r="AU158" s="213" t="s">
        <v>84</v>
      </c>
      <c r="AY158" s="14" t="s">
        <v>119</v>
      </c>
      <c r="BE158" s="214">
        <f t="shared" si="14"/>
        <v>0</v>
      </c>
      <c r="BF158" s="214">
        <f t="shared" si="15"/>
        <v>0</v>
      </c>
      <c r="BG158" s="214">
        <f t="shared" si="16"/>
        <v>0</v>
      </c>
      <c r="BH158" s="214">
        <f t="shared" si="17"/>
        <v>0</v>
      </c>
      <c r="BI158" s="214">
        <f t="shared" si="18"/>
        <v>0</v>
      </c>
      <c r="BJ158" s="14" t="s">
        <v>82</v>
      </c>
      <c r="BK158" s="214">
        <f t="shared" si="19"/>
        <v>0</v>
      </c>
      <c r="BL158" s="14" t="s">
        <v>126</v>
      </c>
      <c r="BM158" s="213" t="s">
        <v>355</v>
      </c>
    </row>
    <row r="159" spans="1:65" s="2" customFormat="1" ht="16.5" customHeight="1">
      <c r="A159" s="31"/>
      <c r="B159" s="32"/>
      <c r="C159" s="201" t="s">
        <v>245</v>
      </c>
      <c r="D159" s="201" t="s">
        <v>122</v>
      </c>
      <c r="E159" s="202" t="s">
        <v>356</v>
      </c>
      <c r="F159" s="203" t="s">
        <v>357</v>
      </c>
      <c r="G159" s="204" t="s">
        <v>125</v>
      </c>
      <c r="H159" s="205">
        <v>10</v>
      </c>
      <c r="I159" s="206"/>
      <c r="J159" s="207">
        <f t="shared" si="10"/>
        <v>0</v>
      </c>
      <c r="K159" s="208"/>
      <c r="L159" s="36"/>
      <c r="M159" s="209" t="s">
        <v>1</v>
      </c>
      <c r="N159" s="210" t="s">
        <v>39</v>
      </c>
      <c r="O159" s="68"/>
      <c r="P159" s="211">
        <f t="shared" si="11"/>
        <v>0</v>
      </c>
      <c r="Q159" s="211">
        <v>0</v>
      </c>
      <c r="R159" s="211">
        <f t="shared" si="12"/>
        <v>0</v>
      </c>
      <c r="S159" s="211">
        <v>0</v>
      </c>
      <c r="T159" s="212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3" t="s">
        <v>126</v>
      </c>
      <c r="AT159" s="213" t="s">
        <v>122</v>
      </c>
      <c r="AU159" s="213" t="s">
        <v>84</v>
      </c>
      <c r="AY159" s="14" t="s">
        <v>119</v>
      </c>
      <c r="BE159" s="214">
        <f t="shared" si="14"/>
        <v>0</v>
      </c>
      <c r="BF159" s="214">
        <f t="shared" si="15"/>
        <v>0</v>
      </c>
      <c r="BG159" s="214">
        <f t="shared" si="16"/>
        <v>0</v>
      </c>
      <c r="BH159" s="214">
        <f t="shared" si="17"/>
        <v>0</v>
      </c>
      <c r="BI159" s="214">
        <f t="shared" si="18"/>
        <v>0</v>
      </c>
      <c r="BJ159" s="14" t="s">
        <v>82</v>
      </c>
      <c r="BK159" s="214">
        <f t="shared" si="19"/>
        <v>0</v>
      </c>
      <c r="BL159" s="14" t="s">
        <v>126</v>
      </c>
      <c r="BM159" s="213" t="s">
        <v>358</v>
      </c>
    </row>
    <row r="160" spans="1:65" s="2" customFormat="1" ht="16.5" customHeight="1">
      <c r="A160" s="31"/>
      <c r="B160" s="32"/>
      <c r="C160" s="201" t="s">
        <v>249</v>
      </c>
      <c r="D160" s="201" t="s">
        <v>122</v>
      </c>
      <c r="E160" s="202" t="s">
        <v>359</v>
      </c>
      <c r="F160" s="203" t="s">
        <v>360</v>
      </c>
      <c r="G160" s="204" t="s">
        <v>131</v>
      </c>
      <c r="H160" s="205">
        <v>2</v>
      </c>
      <c r="I160" s="206"/>
      <c r="J160" s="207">
        <f t="shared" si="10"/>
        <v>0</v>
      </c>
      <c r="K160" s="208"/>
      <c r="L160" s="36"/>
      <c r="M160" s="209" t="s">
        <v>1</v>
      </c>
      <c r="N160" s="210" t="s">
        <v>39</v>
      </c>
      <c r="O160" s="68"/>
      <c r="P160" s="211">
        <f t="shared" si="11"/>
        <v>0</v>
      </c>
      <c r="Q160" s="211">
        <v>1.0000000000000001E-5</v>
      </c>
      <c r="R160" s="211">
        <f t="shared" si="12"/>
        <v>2.0000000000000002E-5</v>
      </c>
      <c r="S160" s="211">
        <v>0</v>
      </c>
      <c r="T160" s="212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3" t="s">
        <v>126</v>
      </c>
      <c r="AT160" s="213" t="s">
        <v>122</v>
      </c>
      <c r="AU160" s="213" t="s">
        <v>84</v>
      </c>
      <c r="AY160" s="14" t="s">
        <v>119</v>
      </c>
      <c r="BE160" s="214">
        <f t="shared" si="14"/>
        <v>0</v>
      </c>
      <c r="BF160" s="214">
        <f t="shared" si="15"/>
        <v>0</v>
      </c>
      <c r="BG160" s="214">
        <f t="shared" si="16"/>
        <v>0</v>
      </c>
      <c r="BH160" s="214">
        <f t="shared" si="17"/>
        <v>0</v>
      </c>
      <c r="BI160" s="214">
        <f t="shared" si="18"/>
        <v>0</v>
      </c>
      <c r="BJ160" s="14" t="s">
        <v>82</v>
      </c>
      <c r="BK160" s="214">
        <f t="shared" si="19"/>
        <v>0</v>
      </c>
      <c r="BL160" s="14" t="s">
        <v>126</v>
      </c>
      <c r="BM160" s="213" t="s">
        <v>361</v>
      </c>
    </row>
    <row r="161" spans="1:65" s="2" customFormat="1" ht="21.75" hidden="1" customHeight="1">
      <c r="A161" s="31"/>
      <c r="B161" s="32"/>
      <c r="C161" s="201" t="s">
        <v>253</v>
      </c>
      <c r="D161" s="201" t="s">
        <v>122</v>
      </c>
      <c r="E161" s="202" t="s">
        <v>362</v>
      </c>
      <c r="F161" s="203" t="s">
        <v>363</v>
      </c>
      <c r="G161" s="204" t="s">
        <v>131</v>
      </c>
      <c r="H161" s="205">
        <v>4</v>
      </c>
      <c r="I161" s="206"/>
      <c r="J161" s="207">
        <f t="shared" si="10"/>
        <v>0</v>
      </c>
      <c r="K161" s="208"/>
      <c r="L161" s="36"/>
      <c r="M161" s="209" t="s">
        <v>1</v>
      </c>
      <c r="N161" s="210" t="s">
        <v>39</v>
      </c>
      <c r="O161" s="68"/>
      <c r="P161" s="211">
        <f t="shared" si="11"/>
        <v>0</v>
      </c>
      <c r="Q161" s="211">
        <v>3.6999999999999999E-4</v>
      </c>
      <c r="R161" s="211">
        <f t="shared" si="12"/>
        <v>1.48E-3</v>
      </c>
      <c r="S161" s="211">
        <v>0</v>
      </c>
      <c r="T161" s="212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3" t="s">
        <v>126</v>
      </c>
      <c r="AT161" s="213" t="s">
        <v>122</v>
      </c>
      <c r="AU161" s="213" t="s">
        <v>84</v>
      </c>
      <c r="AY161" s="14" t="s">
        <v>119</v>
      </c>
      <c r="BE161" s="214">
        <f t="shared" si="14"/>
        <v>0</v>
      </c>
      <c r="BF161" s="214">
        <f t="shared" si="15"/>
        <v>0</v>
      </c>
      <c r="BG161" s="214">
        <f t="shared" si="16"/>
        <v>0</v>
      </c>
      <c r="BH161" s="214">
        <f t="shared" si="17"/>
        <v>0</v>
      </c>
      <c r="BI161" s="214">
        <f t="shared" si="18"/>
        <v>0</v>
      </c>
      <c r="BJ161" s="14" t="s">
        <v>82</v>
      </c>
      <c r="BK161" s="214">
        <f t="shared" si="19"/>
        <v>0</v>
      </c>
      <c r="BL161" s="14" t="s">
        <v>126</v>
      </c>
      <c r="BM161" s="213" t="s">
        <v>364</v>
      </c>
    </row>
    <row r="162" spans="1:65" s="2" customFormat="1" ht="16.5" customHeight="1">
      <c r="A162" s="31"/>
      <c r="B162" s="32"/>
      <c r="C162" s="201" t="s">
        <v>365</v>
      </c>
      <c r="D162" s="201" t="s">
        <v>122</v>
      </c>
      <c r="E162" s="202" t="s">
        <v>366</v>
      </c>
      <c r="F162" s="203" t="s">
        <v>367</v>
      </c>
      <c r="G162" s="204" t="s">
        <v>125</v>
      </c>
      <c r="H162" s="205">
        <v>5</v>
      </c>
      <c r="I162" s="206"/>
      <c r="J162" s="207">
        <f t="shared" si="10"/>
        <v>0</v>
      </c>
      <c r="K162" s="208"/>
      <c r="L162" s="36"/>
      <c r="M162" s="209" t="s">
        <v>1</v>
      </c>
      <c r="N162" s="210" t="s">
        <v>39</v>
      </c>
      <c r="O162" s="68"/>
      <c r="P162" s="211">
        <f t="shared" si="11"/>
        <v>0</v>
      </c>
      <c r="Q162" s="211">
        <v>0</v>
      </c>
      <c r="R162" s="211">
        <f t="shared" si="12"/>
        <v>0</v>
      </c>
      <c r="S162" s="211">
        <v>1.5200000000000001E-3</v>
      </c>
      <c r="T162" s="212">
        <f t="shared" si="13"/>
        <v>7.6000000000000009E-3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3" t="s">
        <v>126</v>
      </c>
      <c r="AT162" s="213" t="s">
        <v>122</v>
      </c>
      <c r="AU162" s="213" t="s">
        <v>84</v>
      </c>
      <c r="AY162" s="14" t="s">
        <v>119</v>
      </c>
      <c r="BE162" s="214">
        <f t="shared" si="14"/>
        <v>0</v>
      </c>
      <c r="BF162" s="214">
        <f t="shared" si="15"/>
        <v>0</v>
      </c>
      <c r="BG162" s="214">
        <f t="shared" si="16"/>
        <v>0</v>
      </c>
      <c r="BH162" s="214">
        <f t="shared" si="17"/>
        <v>0</v>
      </c>
      <c r="BI162" s="214">
        <f t="shared" si="18"/>
        <v>0</v>
      </c>
      <c r="BJ162" s="14" t="s">
        <v>82</v>
      </c>
      <c r="BK162" s="214">
        <f t="shared" si="19"/>
        <v>0</v>
      </c>
      <c r="BL162" s="14" t="s">
        <v>126</v>
      </c>
      <c r="BM162" s="213" t="s">
        <v>368</v>
      </c>
    </row>
    <row r="163" spans="1:65" s="2" customFormat="1" ht="21.75" customHeight="1">
      <c r="A163" s="31"/>
      <c r="B163" s="32"/>
      <c r="C163" s="201" t="s">
        <v>132</v>
      </c>
      <c r="D163" s="201" t="s">
        <v>122</v>
      </c>
      <c r="E163" s="202" t="s">
        <v>369</v>
      </c>
      <c r="F163" s="203" t="s">
        <v>370</v>
      </c>
      <c r="G163" s="204" t="s">
        <v>131</v>
      </c>
      <c r="H163" s="205">
        <v>5</v>
      </c>
      <c r="I163" s="206"/>
      <c r="J163" s="207">
        <f t="shared" si="10"/>
        <v>0</v>
      </c>
      <c r="K163" s="208"/>
      <c r="L163" s="36"/>
      <c r="M163" s="209" t="s">
        <v>1</v>
      </c>
      <c r="N163" s="210" t="s">
        <v>39</v>
      </c>
      <c r="O163" s="68"/>
      <c r="P163" s="211">
        <f t="shared" si="11"/>
        <v>0</v>
      </c>
      <c r="Q163" s="211">
        <v>5.0000000000000002E-5</v>
      </c>
      <c r="R163" s="211">
        <f t="shared" si="12"/>
        <v>2.5000000000000001E-4</v>
      </c>
      <c r="S163" s="211">
        <v>0</v>
      </c>
      <c r="T163" s="212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3" t="s">
        <v>126</v>
      </c>
      <c r="AT163" s="213" t="s">
        <v>122</v>
      </c>
      <c r="AU163" s="213" t="s">
        <v>84</v>
      </c>
      <c r="AY163" s="14" t="s">
        <v>119</v>
      </c>
      <c r="BE163" s="214">
        <f t="shared" si="14"/>
        <v>0</v>
      </c>
      <c r="BF163" s="214">
        <f t="shared" si="15"/>
        <v>0</v>
      </c>
      <c r="BG163" s="214">
        <f t="shared" si="16"/>
        <v>0</v>
      </c>
      <c r="BH163" s="214">
        <f t="shared" si="17"/>
        <v>0</v>
      </c>
      <c r="BI163" s="214">
        <f t="shared" si="18"/>
        <v>0</v>
      </c>
      <c r="BJ163" s="14" t="s">
        <v>82</v>
      </c>
      <c r="BK163" s="214">
        <f t="shared" si="19"/>
        <v>0</v>
      </c>
      <c r="BL163" s="14" t="s">
        <v>126</v>
      </c>
      <c r="BM163" s="213" t="s">
        <v>371</v>
      </c>
    </row>
    <row r="164" spans="1:65" s="2" customFormat="1" ht="21.75" customHeight="1">
      <c r="A164" s="31"/>
      <c r="B164" s="32"/>
      <c r="C164" s="201" t="s">
        <v>372</v>
      </c>
      <c r="D164" s="201" t="s">
        <v>122</v>
      </c>
      <c r="E164" s="202" t="s">
        <v>373</v>
      </c>
      <c r="F164" s="203" t="s">
        <v>374</v>
      </c>
      <c r="G164" s="204" t="s">
        <v>281</v>
      </c>
      <c r="H164" s="205">
        <v>0.50900000000000001</v>
      </c>
      <c r="I164" s="206"/>
      <c r="J164" s="207">
        <f t="shared" si="10"/>
        <v>0</v>
      </c>
      <c r="K164" s="208"/>
      <c r="L164" s="36"/>
      <c r="M164" s="209" t="s">
        <v>1</v>
      </c>
      <c r="N164" s="210" t="s">
        <v>39</v>
      </c>
      <c r="O164" s="68"/>
      <c r="P164" s="211">
        <f t="shared" si="11"/>
        <v>0</v>
      </c>
      <c r="Q164" s="211">
        <v>0</v>
      </c>
      <c r="R164" s="211">
        <f t="shared" si="12"/>
        <v>0</v>
      </c>
      <c r="S164" s="211">
        <v>0</v>
      </c>
      <c r="T164" s="212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3" t="s">
        <v>126</v>
      </c>
      <c r="AT164" s="213" t="s">
        <v>122</v>
      </c>
      <c r="AU164" s="213" t="s">
        <v>84</v>
      </c>
      <c r="AY164" s="14" t="s">
        <v>119</v>
      </c>
      <c r="BE164" s="214">
        <f t="shared" si="14"/>
        <v>0</v>
      </c>
      <c r="BF164" s="214">
        <f t="shared" si="15"/>
        <v>0</v>
      </c>
      <c r="BG164" s="214">
        <f t="shared" si="16"/>
        <v>0</v>
      </c>
      <c r="BH164" s="214">
        <f t="shared" si="17"/>
        <v>0</v>
      </c>
      <c r="BI164" s="214">
        <f t="shared" si="18"/>
        <v>0</v>
      </c>
      <c r="BJ164" s="14" t="s">
        <v>82</v>
      </c>
      <c r="BK164" s="214">
        <f t="shared" si="19"/>
        <v>0</v>
      </c>
      <c r="BL164" s="14" t="s">
        <v>126</v>
      </c>
      <c r="BM164" s="213" t="s">
        <v>375</v>
      </c>
    </row>
    <row r="165" spans="1:65" s="12" customFormat="1" ht="22.8" customHeight="1">
      <c r="B165" s="185"/>
      <c r="C165" s="186"/>
      <c r="D165" s="187" t="s">
        <v>73</v>
      </c>
      <c r="E165" s="199" t="s">
        <v>376</v>
      </c>
      <c r="F165" s="199" t="s">
        <v>377</v>
      </c>
      <c r="G165" s="186"/>
      <c r="H165" s="186"/>
      <c r="I165" s="189"/>
      <c r="J165" s="200">
        <f>BK165</f>
        <v>0</v>
      </c>
      <c r="K165" s="186"/>
      <c r="L165" s="191"/>
      <c r="M165" s="192"/>
      <c r="N165" s="193"/>
      <c r="O165" s="193"/>
      <c r="P165" s="194">
        <f>SUM(P166:P193)</f>
        <v>0</v>
      </c>
      <c r="Q165" s="193"/>
      <c r="R165" s="194">
        <f>SUM(R166:R193)</f>
        <v>0.10780000000000003</v>
      </c>
      <c r="S165" s="193"/>
      <c r="T165" s="195">
        <f>SUM(T166:T193)</f>
        <v>0</v>
      </c>
      <c r="AR165" s="196" t="s">
        <v>84</v>
      </c>
      <c r="AT165" s="197" t="s">
        <v>73</v>
      </c>
      <c r="AU165" s="197" t="s">
        <v>82</v>
      </c>
      <c r="AY165" s="196" t="s">
        <v>119</v>
      </c>
      <c r="BK165" s="198">
        <f>SUM(BK166:BK193)</f>
        <v>0</v>
      </c>
    </row>
    <row r="166" spans="1:65" s="2" customFormat="1" ht="21.75" customHeight="1">
      <c r="A166" s="31"/>
      <c r="B166" s="32"/>
      <c r="C166" s="201" t="s">
        <v>378</v>
      </c>
      <c r="D166" s="201" t="s">
        <v>122</v>
      </c>
      <c r="E166" s="202" t="s">
        <v>379</v>
      </c>
      <c r="F166" s="203" t="s">
        <v>380</v>
      </c>
      <c r="G166" s="204" t="s">
        <v>131</v>
      </c>
      <c r="H166" s="205">
        <v>12</v>
      </c>
      <c r="I166" s="206"/>
      <c r="J166" s="207">
        <f t="shared" ref="J166:J193" si="20">ROUND(I166*H166,2)</f>
        <v>0</v>
      </c>
      <c r="K166" s="208"/>
      <c r="L166" s="36"/>
      <c r="M166" s="209" t="s">
        <v>1</v>
      </c>
      <c r="N166" s="210" t="s">
        <v>39</v>
      </c>
      <c r="O166" s="68"/>
      <c r="P166" s="211">
        <f t="shared" ref="P166:P193" si="21">O166*H166</f>
        <v>0</v>
      </c>
      <c r="Q166" s="211">
        <v>2.5000000000000001E-4</v>
      </c>
      <c r="R166" s="211">
        <f t="shared" ref="R166:R193" si="22">Q166*H166</f>
        <v>3.0000000000000001E-3</v>
      </c>
      <c r="S166" s="211">
        <v>0</v>
      </c>
      <c r="T166" s="212">
        <f t="shared" ref="T166:T193" si="23"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3" t="s">
        <v>126</v>
      </c>
      <c r="AT166" s="213" t="s">
        <v>122</v>
      </c>
      <c r="AU166" s="213" t="s">
        <v>84</v>
      </c>
      <c r="AY166" s="14" t="s">
        <v>119</v>
      </c>
      <c r="BE166" s="214">
        <f t="shared" ref="BE166:BE193" si="24">IF(N166="základní",J166,0)</f>
        <v>0</v>
      </c>
      <c r="BF166" s="214">
        <f t="shared" ref="BF166:BF193" si="25">IF(N166="snížená",J166,0)</f>
        <v>0</v>
      </c>
      <c r="BG166" s="214">
        <f t="shared" ref="BG166:BG193" si="26">IF(N166="zákl. přenesená",J166,0)</f>
        <v>0</v>
      </c>
      <c r="BH166" s="214">
        <f t="shared" ref="BH166:BH193" si="27">IF(N166="sníž. přenesená",J166,0)</f>
        <v>0</v>
      </c>
      <c r="BI166" s="214">
        <f t="shared" ref="BI166:BI193" si="28">IF(N166="nulová",J166,0)</f>
        <v>0</v>
      </c>
      <c r="BJ166" s="14" t="s">
        <v>82</v>
      </c>
      <c r="BK166" s="214">
        <f t="shared" ref="BK166:BK193" si="29">ROUND(I166*H166,2)</f>
        <v>0</v>
      </c>
      <c r="BL166" s="14" t="s">
        <v>126</v>
      </c>
      <c r="BM166" s="213" t="s">
        <v>381</v>
      </c>
    </row>
    <row r="167" spans="1:65" s="2" customFormat="1" ht="21.75" customHeight="1">
      <c r="A167" s="31"/>
      <c r="B167" s="32"/>
      <c r="C167" s="201" t="s">
        <v>382</v>
      </c>
      <c r="D167" s="201" t="s">
        <v>122</v>
      </c>
      <c r="E167" s="202" t="s">
        <v>383</v>
      </c>
      <c r="F167" s="203" t="s">
        <v>384</v>
      </c>
      <c r="G167" s="204" t="s">
        <v>131</v>
      </c>
      <c r="H167" s="205">
        <v>1</v>
      </c>
      <c r="I167" s="206"/>
      <c r="J167" s="207">
        <f t="shared" si="20"/>
        <v>0</v>
      </c>
      <c r="K167" s="208"/>
      <c r="L167" s="36"/>
      <c r="M167" s="209" t="s">
        <v>1</v>
      </c>
      <c r="N167" s="210" t="s">
        <v>39</v>
      </c>
      <c r="O167" s="68"/>
      <c r="P167" s="211">
        <f t="shared" si="21"/>
        <v>0</v>
      </c>
      <c r="Q167" s="211">
        <v>5.1999999999999995E-4</v>
      </c>
      <c r="R167" s="211">
        <f t="shared" si="22"/>
        <v>5.1999999999999995E-4</v>
      </c>
      <c r="S167" s="211">
        <v>0</v>
      </c>
      <c r="T167" s="212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3" t="s">
        <v>126</v>
      </c>
      <c r="AT167" s="213" t="s">
        <v>122</v>
      </c>
      <c r="AU167" s="213" t="s">
        <v>84</v>
      </c>
      <c r="AY167" s="14" t="s">
        <v>119</v>
      </c>
      <c r="BE167" s="214">
        <f t="shared" si="24"/>
        <v>0</v>
      </c>
      <c r="BF167" s="214">
        <f t="shared" si="25"/>
        <v>0</v>
      </c>
      <c r="BG167" s="214">
        <f t="shared" si="26"/>
        <v>0</v>
      </c>
      <c r="BH167" s="214">
        <f t="shared" si="27"/>
        <v>0</v>
      </c>
      <c r="BI167" s="214">
        <f t="shared" si="28"/>
        <v>0</v>
      </c>
      <c r="BJ167" s="14" t="s">
        <v>82</v>
      </c>
      <c r="BK167" s="214">
        <f t="shared" si="29"/>
        <v>0</v>
      </c>
      <c r="BL167" s="14" t="s">
        <v>126</v>
      </c>
      <c r="BM167" s="213" t="s">
        <v>385</v>
      </c>
    </row>
    <row r="168" spans="1:65" s="2" customFormat="1" ht="21.75" customHeight="1">
      <c r="A168" s="31"/>
      <c r="B168" s="32"/>
      <c r="C168" s="201" t="s">
        <v>386</v>
      </c>
      <c r="D168" s="201" t="s">
        <v>122</v>
      </c>
      <c r="E168" s="202" t="s">
        <v>387</v>
      </c>
      <c r="F168" s="203" t="s">
        <v>388</v>
      </c>
      <c r="G168" s="204" t="s">
        <v>131</v>
      </c>
      <c r="H168" s="205">
        <v>2</v>
      </c>
      <c r="I168" s="206"/>
      <c r="J168" s="207">
        <f t="shared" si="20"/>
        <v>0</v>
      </c>
      <c r="K168" s="208"/>
      <c r="L168" s="36"/>
      <c r="M168" s="209" t="s">
        <v>1</v>
      </c>
      <c r="N168" s="210" t="s">
        <v>39</v>
      </c>
      <c r="O168" s="68"/>
      <c r="P168" s="211">
        <f t="shared" si="21"/>
        <v>0</v>
      </c>
      <c r="Q168" s="211">
        <v>9.7000000000000005E-4</v>
      </c>
      <c r="R168" s="211">
        <f t="shared" si="22"/>
        <v>1.9400000000000001E-3</v>
      </c>
      <c r="S168" s="211">
        <v>0</v>
      </c>
      <c r="T168" s="212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3" t="s">
        <v>126</v>
      </c>
      <c r="AT168" s="213" t="s">
        <v>122</v>
      </c>
      <c r="AU168" s="213" t="s">
        <v>84</v>
      </c>
      <c r="AY168" s="14" t="s">
        <v>119</v>
      </c>
      <c r="BE168" s="214">
        <f t="shared" si="24"/>
        <v>0</v>
      </c>
      <c r="BF168" s="214">
        <f t="shared" si="25"/>
        <v>0</v>
      </c>
      <c r="BG168" s="214">
        <f t="shared" si="26"/>
        <v>0</v>
      </c>
      <c r="BH168" s="214">
        <f t="shared" si="27"/>
        <v>0</v>
      </c>
      <c r="BI168" s="214">
        <f t="shared" si="28"/>
        <v>0</v>
      </c>
      <c r="BJ168" s="14" t="s">
        <v>82</v>
      </c>
      <c r="BK168" s="214">
        <f t="shared" si="29"/>
        <v>0</v>
      </c>
      <c r="BL168" s="14" t="s">
        <v>126</v>
      </c>
      <c r="BM168" s="213" t="s">
        <v>389</v>
      </c>
    </row>
    <row r="169" spans="1:65" s="2" customFormat="1" ht="21.75" customHeight="1">
      <c r="A169" s="31"/>
      <c r="B169" s="32"/>
      <c r="C169" s="201" t="s">
        <v>390</v>
      </c>
      <c r="D169" s="201" t="s">
        <v>122</v>
      </c>
      <c r="E169" s="202" t="s">
        <v>391</v>
      </c>
      <c r="F169" s="203" t="s">
        <v>392</v>
      </c>
      <c r="G169" s="204" t="s">
        <v>131</v>
      </c>
      <c r="H169" s="205">
        <v>15</v>
      </c>
      <c r="I169" s="206"/>
      <c r="J169" s="207">
        <f t="shared" si="20"/>
        <v>0</v>
      </c>
      <c r="K169" s="208"/>
      <c r="L169" s="36"/>
      <c r="M169" s="209" t="s">
        <v>1</v>
      </c>
      <c r="N169" s="210" t="s">
        <v>39</v>
      </c>
      <c r="O169" s="68"/>
      <c r="P169" s="211">
        <f t="shared" si="21"/>
        <v>0</v>
      </c>
      <c r="Q169" s="211">
        <v>2.3000000000000001E-4</v>
      </c>
      <c r="R169" s="211">
        <f t="shared" si="22"/>
        <v>3.4499999999999999E-3</v>
      </c>
      <c r="S169" s="211">
        <v>0</v>
      </c>
      <c r="T169" s="212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3" t="s">
        <v>126</v>
      </c>
      <c r="AT169" s="213" t="s">
        <v>122</v>
      </c>
      <c r="AU169" s="213" t="s">
        <v>84</v>
      </c>
      <c r="AY169" s="14" t="s">
        <v>119</v>
      </c>
      <c r="BE169" s="214">
        <f t="shared" si="24"/>
        <v>0</v>
      </c>
      <c r="BF169" s="214">
        <f t="shared" si="25"/>
        <v>0</v>
      </c>
      <c r="BG169" s="214">
        <f t="shared" si="26"/>
        <v>0</v>
      </c>
      <c r="BH169" s="214">
        <f t="shared" si="27"/>
        <v>0</v>
      </c>
      <c r="BI169" s="214">
        <f t="shared" si="28"/>
        <v>0</v>
      </c>
      <c r="BJ169" s="14" t="s">
        <v>82</v>
      </c>
      <c r="BK169" s="214">
        <f t="shared" si="29"/>
        <v>0</v>
      </c>
      <c r="BL169" s="14" t="s">
        <v>126</v>
      </c>
      <c r="BM169" s="213" t="s">
        <v>393</v>
      </c>
    </row>
    <row r="170" spans="1:65" s="2" customFormat="1" ht="21.75" customHeight="1">
      <c r="A170" s="31"/>
      <c r="B170" s="32"/>
      <c r="C170" s="201" t="s">
        <v>394</v>
      </c>
      <c r="D170" s="201" t="s">
        <v>122</v>
      </c>
      <c r="E170" s="202" t="s">
        <v>395</v>
      </c>
      <c r="F170" s="203" t="s">
        <v>396</v>
      </c>
      <c r="G170" s="204" t="s">
        <v>131</v>
      </c>
      <c r="H170" s="205">
        <v>33</v>
      </c>
      <c r="I170" s="206"/>
      <c r="J170" s="207">
        <f t="shared" si="20"/>
        <v>0</v>
      </c>
      <c r="K170" s="208"/>
      <c r="L170" s="36"/>
      <c r="M170" s="209" t="s">
        <v>1</v>
      </c>
      <c r="N170" s="210" t="s">
        <v>39</v>
      </c>
      <c r="O170" s="68"/>
      <c r="P170" s="211">
        <f t="shared" si="21"/>
        <v>0</v>
      </c>
      <c r="Q170" s="211">
        <v>1.3999999999999999E-4</v>
      </c>
      <c r="R170" s="211">
        <f t="shared" si="22"/>
        <v>4.62E-3</v>
      </c>
      <c r="S170" s="211">
        <v>0</v>
      </c>
      <c r="T170" s="212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3" t="s">
        <v>126</v>
      </c>
      <c r="AT170" s="213" t="s">
        <v>122</v>
      </c>
      <c r="AU170" s="213" t="s">
        <v>84</v>
      </c>
      <c r="AY170" s="14" t="s">
        <v>119</v>
      </c>
      <c r="BE170" s="214">
        <f t="shared" si="24"/>
        <v>0</v>
      </c>
      <c r="BF170" s="214">
        <f t="shared" si="25"/>
        <v>0</v>
      </c>
      <c r="BG170" s="214">
        <f t="shared" si="26"/>
        <v>0</v>
      </c>
      <c r="BH170" s="214">
        <f t="shared" si="27"/>
        <v>0</v>
      </c>
      <c r="BI170" s="214">
        <f t="shared" si="28"/>
        <v>0</v>
      </c>
      <c r="BJ170" s="14" t="s">
        <v>82</v>
      </c>
      <c r="BK170" s="214">
        <f t="shared" si="29"/>
        <v>0</v>
      </c>
      <c r="BL170" s="14" t="s">
        <v>126</v>
      </c>
      <c r="BM170" s="213" t="s">
        <v>397</v>
      </c>
    </row>
    <row r="171" spans="1:65" s="2" customFormat="1" ht="21.75" customHeight="1">
      <c r="A171" s="31"/>
      <c r="B171" s="32"/>
      <c r="C171" s="201" t="s">
        <v>398</v>
      </c>
      <c r="D171" s="201" t="s">
        <v>122</v>
      </c>
      <c r="E171" s="202" t="s">
        <v>399</v>
      </c>
      <c r="F171" s="203" t="s">
        <v>400</v>
      </c>
      <c r="G171" s="204" t="s">
        <v>131</v>
      </c>
      <c r="H171" s="205">
        <v>15</v>
      </c>
      <c r="I171" s="206"/>
      <c r="J171" s="207">
        <f t="shared" si="20"/>
        <v>0</v>
      </c>
      <c r="K171" s="208"/>
      <c r="L171" s="36"/>
      <c r="M171" s="209" t="s">
        <v>1</v>
      </c>
      <c r="N171" s="210" t="s">
        <v>39</v>
      </c>
      <c r="O171" s="68"/>
      <c r="P171" s="211">
        <f t="shared" si="21"/>
        <v>0</v>
      </c>
      <c r="Q171" s="211">
        <v>1.4999999999999999E-4</v>
      </c>
      <c r="R171" s="211">
        <f t="shared" si="22"/>
        <v>2.2499999999999998E-3</v>
      </c>
      <c r="S171" s="211">
        <v>0</v>
      </c>
      <c r="T171" s="212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3" t="s">
        <v>126</v>
      </c>
      <c r="AT171" s="213" t="s">
        <v>122</v>
      </c>
      <c r="AU171" s="213" t="s">
        <v>84</v>
      </c>
      <c r="AY171" s="14" t="s">
        <v>119</v>
      </c>
      <c r="BE171" s="214">
        <f t="shared" si="24"/>
        <v>0</v>
      </c>
      <c r="BF171" s="214">
        <f t="shared" si="25"/>
        <v>0</v>
      </c>
      <c r="BG171" s="214">
        <f t="shared" si="26"/>
        <v>0</v>
      </c>
      <c r="BH171" s="214">
        <f t="shared" si="27"/>
        <v>0</v>
      </c>
      <c r="BI171" s="214">
        <f t="shared" si="28"/>
        <v>0</v>
      </c>
      <c r="BJ171" s="14" t="s">
        <v>82</v>
      </c>
      <c r="BK171" s="214">
        <f t="shared" si="29"/>
        <v>0</v>
      </c>
      <c r="BL171" s="14" t="s">
        <v>126</v>
      </c>
      <c r="BM171" s="213" t="s">
        <v>401</v>
      </c>
    </row>
    <row r="172" spans="1:65" s="2" customFormat="1" ht="16.5" customHeight="1">
      <c r="A172" s="31"/>
      <c r="B172" s="32"/>
      <c r="C172" s="201" t="s">
        <v>402</v>
      </c>
      <c r="D172" s="201" t="s">
        <v>122</v>
      </c>
      <c r="E172" s="202" t="s">
        <v>403</v>
      </c>
      <c r="F172" s="203" t="s">
        <v>404</v>
      </c>
      <c r="G172" s="204" t="s">
        <v>131</v>
      </c>
      <c r="H172" s="205">
        <v>1</v>
      </c>
      <c r="I172" s="206"/>
      <c r="J172" s="207">
        <f t="shared" si="20"/>
        <v>0</v>
      </c>
      <c r="K172" s="208"/>
      <c r="L172" s="36"/>
      <c r="M172" s="209" t="s">
        <v>1</v>
      </c>
      <c r="N172" s="210" t="s">
        <v>39</v>
      </c>
      <c r="O172" s="68"/>
      <c r="P172" s="211">
        <f t="shared" si="21"/>
        <v>0</v>
      </c>
      <c r="Q172" s="211">
        <v>1.8000000000000001E-4</v>
      </c>
      <c r="R172" s="211">
        <f t="shared" si="22"/>
        <v>1.8000000000000001E-4</v>
      </c>
      <c r="S172" s="211">
        <v>0</v>
      </c>
      <c r="T172" s="212">
        <f t="shared" si="2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3" t="s">
        <v>126</v>
      </c>
      <c r="AT172" s="213" t="s">
        <v>122</v>
      </c>
      <c r="AU172" s="213" t="s">
        <v>84</v>
      </c>
      <c r="AY172" s="14" t="s">
        <v>119</v>
      </c>
      <c r="BE172" s="214">
        <f t="shared" si="24"/>
        <v>0</v>
      </c>
      <c r="BF172" s="214">
        <f t="shared" si="25"/>
        <v>0</v>
      </c>
      <c r="BG172" s="214">
        <f t="shared" si="26"/>
        <v>0</v>
      </c>
      <c r="BH172" s="214">
        <f t="shared" si="27"/>
        <v>0</v>
      </c>
      <c r="BI172" s="214">
        <f t="shared" si="28"/>
        <v>0</v>
      </c>
      <c r="BJ172" s="14" t="s">
        <v>82</v>
      </c>
      <c r="BK172" s="214">
        <f t="shared" si="29"/>
        <v>0</v>
      </c>
      <c r="BL172" s="14" t="s">
        <v>126</v>
      </c>
      <c r="BM172" s="213" t="s">
        <v>405</v>
      </c>
    </row>
    <row r="173" spans="1:65" s="2" customFormat="1" ht="16.5" customHeight="1">
      <c r="A173" s="31"/>
      <c r="B173" s="32"/>
      <c r="C173" s="201" t="s">
        <v>406</v>
      </c>
      <c r="D173" s="201" t="s">
        <v>122</v>
      </c>
      <c r="E173" s="202" t="s">
        <v>407</v>
      </c>
      <c r="F173" s="203" t="s">
        <v>408</v>
      </c>
      <c r="G173" s="204" t="s">
        <v>131</v>
      </c>
      <c r="H173" s="205">
        <v>4</v>
      </c>
      <c r="I173" s="206"/>
      <c r="J173" s="207">
        <f t="shared" si="20"/>
        <v>0</v>
      </c>
      <c r="K173" s="208"/>
      <c r="L173" s="36"/>
      <c r="M173" s="209" t="s">
        <v>1</v>
      </c>
      <c r="N173" s="210" t="s">
        <v>39</v>
      </c>
      <c r="O173" s="68"/>
      <c r="P173" s="211">
        <f t="shared" si="21"/>
        <v>0</v>
      </c>
      <c r="Q173" s="211">
        <v>3.8000000000000002E-4</v>
      </c>
      <c r="R173" s="211">
        <f t="shared" si="22"/>
        <v>1.5200000000000001E-3</v>
      </c>
      <c r="S173" s="211">
        <v>0</v>
      </c>
      <c r="T173" s="212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3" t="s">
        <v>126</v>
      </c>
      <c r="AT173" s="213" t="s">
        <v>122</v>
      </c>
      <c r="AU173" s="213" t="s">
        <v>84</v>
      </c>
      <c r="AY173" s="14" t="s">
        <v>119</v>
      </c>
      <c r="BE173" s="214">
        <f t="shared" si="24"/>
        <v>0</v>
      </c>
      <c r="BF173" s="214">
        <f t="shared" si="25"/>
        <v>0</v>
      </c>
      <c r="BG173" s="214">
        <f t="shared" si="26"/>
        <v>0</v>
      </c>
      <c r="BH173" s="214">
        <f t="shared" si="27"/>
        <v>0</v>
      </c>
      <c r="BI173" s="214">
        <f t="shared" si="28"/>
        <v>0</v>
      </c>
      <c r="BJ173" s="14" t="s">
        <v>82</v>
      </c>
      <c r="BK173" s="214">
        <f t="shared" si="29"/>
        <v>0</v>
      </c>
      <c r="BL173" s="14" t="s">
        <v>126</v>
      </c>
      <c r="BM173" s="213" t="s">
        <v>409</v>
      </c>
    </row>
    <row r="174" spans="1:65" s="2" customFormat="1" ht="16.5" customHeight="1">
      <c r="A174" s="31"/>
      <c r="B174" s="32"/>
      <c r="C174" s="201" t="s">
        <v>410</v>
      </c>
      <c r="D174" s="201" t="s">
        <v>122</v>
      </c>
      <c r="E174" s="202" t="s">
        <v>411</v>
      </c>
      <c r="F174" s="203" t="s">
        <v>412</v>
      </c>
      <c r="G174" s="204" t="s">
        <v>131</v>
      </c>
      <c r="H174" s="205">
        <v>1</v>
      </c>
      <c r="I174" s="206"/>
      <c r="J174" s="207">
        <f t="shared" si="20"/>
        <v>0</v>
      </c>
      <c r="K174" s="208"/>
      <c r="L174" s="36"/>
      <c r="M174" s="209" t="s">
        <v>1</v>
      </c>
      <c r="N174" s="210" t="s">
        <v>39</v>
      </c>
      <c r="O174" s="68"/>
      <c r="P174" s="211">
        <f t="shared" si="21"/>
        <v>0</v>
      </c>
      <c r="Q174" s="211">
        <v>7.7999999999999999E-4</v>
      </c>
      <c r="R174" s="211">
        <f t="shared" si="22"/>
        <v>7.7999999999999999E-4</v>
      </c>
      <c r="S174" s="211">
        <v>0</v>
      </c>
      <c r="T174" s="212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3" t="s">
        <v>126</v>
      </c>
      <c r="AT174" s="213" t="s">
        <v>122</v>
      </c>
      <c r="AU174" s="213" t="s">
        <v>84</v>
      </c>
      <c r="AY174" s="14" t="s">
        <v>119</v>
      </c>
      <c r="BE174" s="214">
        <f t="shared" si="24"/>
        <v>0</v>
      </c>
      <c r="BF174" s="214">
        <f t="shared" si="25"/>
        <v>0</v>
      </c>
      <c r="BG174" s="214">
        <f t="shared" si="26"/>
        <v>0</v>
      </c>
      <c r="BH174" s="214">
        <f t="shared" si="27"/>
        <v>0</v>
      </c>
      <c r="BI174" s="214">
        <f t="shared" si="28"/>
        <v>0</v>
      </c>
      <c r="BJ174" s="14" t="s">
        <v>82</v>
      </c>
      <c r="BK174" s="214">
        <f t="shared" si="29"/>
        <v>0</v>
      </c>
      <c r="BL174" s="14" t="s">
        <v>126</v>
      </c>
      <c r="BM174" s="213" t="s">
        <v>413</v>
      </c>
    </row>
    <row r="175" spans="1:65" s="2" customFormat="1" ht="21.75" customHeight="1">
      <c r="A175" s="31"/>
      <c r="B175" s="32"/>
      <c r="C175" s="201" t="s">
        <v>414</v>
      </c>
      <c r="D175" s="201" t="s">
        <v>122</v>
      </c>
      <c r="E175" s="202" t="s">
        <v>415</v>
      </c>
      <c r="F175" s="203" t="s">
        <v>416</v>
      </c>
      <c r="G175" s="204" t="s">
        <v>131</v>
      </c>
      <c r="H175" s="205">
        <v>2</v>
      </c>
      <c r="I175" s="206"/>
      <c r="J175" s="207">
        <f t="shared" si="20"/>
        <v>0</v>
      </c>
      <c r="K175" s="208"/>
      <c r="L175" s="36"/>
      <c r="M175" s="209" t="s">
        <v>1</v>
      </c>
      <c r="N175" s="210" t="s">
        <v>39</v>
      </c>
      <c r="O175" s="68"/>
      <c r="P175" s="211">
        <f t="shared" si="21"/>
        <v>0</v>
      </c>
      <c r="Q175" s="211">
        <v>2.5000000000000001E-4</v>
      </c>
      <c r="R175" s="211">
        <f t="shared" si="22"/>
        <v>5.0000000000000001E-4</v>
      </c>
      <c r="S175" s="211">
        <v>0</v>
      </c>
      <c r="T175" s="212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3" t="s">
        <v>126</v>
      </c>
      <c r="AT175" s="213" t="s">
        <v>122</v>
      </c>
      <c r="AU175" s="213" t="s">
        <v>84</v>
      </c>
      <c r="AY175" s="14" t="s">
        <v>119</v>
      </c>
      <c r="BE175" s="214">
        <f t="shared" si="24"/>
        <v>0</v>
      </c>
      <c r="BF175" s="214">
        <f t="shared" si="25"/>
        <v>0</v>
      </c>
      <c r="BG175" s="214">
        <f t="shared" si="26"/>
        <v>0</v>
      </c>
      <c r="BH175" s="214">
        <f t="shared" si="27"/>
        <v>0</v>
      </c>
      <c r="BI175" s="214">
        <f t="shared" si="28"/>
        <v>0</v>
      </c>
      <c r="BJ175" s="14" t="s">
        <v>82</v>
      </c>
      <c r="BK175" s="214">
        <f t="shared" si="29"/>
        <v>0</v>
      </c>
      <c r="BL175" s="14" t="s">
        <v>126</v>
      </c>
      <c r="BM175" s="213" t="s">
        <v>417</v>
      </c>
    </row>
    <row r="176" spans="1:65" s="2" customFormat="1" ht="16.5" customHeight="1">
      <c r="A176" s="31"/>
      <c r="B176" s="32"/>
      <c r="C176" s="201" t="s">
        <v>418</v>
      </c>
      <c r="D176" s="201" t="s">
        <v>122</v>
      </c>
      <c r="E176" s="202" t="s">
        <v>419</v>
      </c>
      <c r="F176" s="203" t="s">
        <v>420</v>
      </c>
      <c r="G176" s="204" t="s">
        <v>131</v>
      </c>
      <c r="H176" s="205">
        <v>3</v>
      </c>
      <c r="I176" s="206"/>
      <c r="J176" s="207">
        <f t="shared" si="20"/>
        <v>0</v>
      </c>
      <c r="K176" s="208"/>
      <c r="L176" s="36"/>
      <c r="M176" s="209" t="s">
        <v>1</v>
      </c>
      <c r="N176" s="210" t="s">
        <v>39</v>
      </c>
      <c r="O176" s="68"/>
      <c r="P176" s="211">
        <f t="shared" si="21"/>
        <v>0</v>
      </c>
      <c r="Q176" s="211">
        <v>4.4999999999999999E-4</v>
      </c>
      <c r="R176" s="211">
        <f t="shared" si="22"/>
        <v>1.3500000000000001E-3</v>
      </c>
      <c r="S176" s="211">
        <v>0</v>
      </c>
      <c r="T176" s="212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3" t="s">
        <v>126</v>
      </c>
      <c r="AT176" s="213" t="s">
        <v>122</v>
      </c>
      <c r="AU176" s="213" t="s">
        <v>84</v>
      </c>
      <c r="AY176" s="14" t="s">
        <v>119</v>
      </c>
      <c r="BE176" s="214">
        <f t="shared" si="24"/>
        <v>0</v>
      </c>
      <c r="BF176" s="214">
        <f t="shared" si="25"/>
        <v>0</v>
      </c>
      <c r="BG176" s="214">
        <f t="shared" si="26"/>
        <v>0</v>
      </c>
      <c r="BH176" s="214">
        <f t="shared" si="27"/>
        <v>0</v>
      </c>
      <c r="BI176" s="214">
        <f t="shared" si="28"/>
        <v>0</v>
      </c>
      <c r="BJ176" s="14" t="s">
        <v>82</v>
      </c>
      <c r="BK176" s="214">
        <f t="shared" si="29"/>
        <v>0</v>
      </c>
      <c r="BL176" s="14" t="s">
        <v>126</v>
      </c>
      <c r="BM176" s="213" t="s">
        <v>421</v>
      </c>
    </row>
    <row r="177" spans="1:65" s="2" customFormat="1" ht="16.5" customHeight="1">
      <c r="A177" s="31"/>
      <c r="B177" s="32"/>
      <c r="C177" s="201" t="s">
        <v>422</v>
      </c>
      <c r="D177" s="201" t="s">
        <v>122</v>
      </c>
      <c r="E177" s="202" t="s">
        <v>423</v>
      </c>
      <c r="F177" s="203" t="s">
        <v>424</v>
      </c>
      <c r="G177" s="204" t="s">
        <v>131</v>
      </c>
      <c r="H177" s="205">
        <v>2</v>
      </c>
      <c r="I177" s="206"/>
      <c r="J177" s="207">
        <f t="shared" si="20"/>
        <v>0</v>
      </c>
      <c r="K177" s="208"/>
      <c r="L177" s="36"/>
      <c r="M177" s="209" t="s">
        <v>1</v>
      </c>
      <c r="N177" s="210" t="s">
        <v>39</v>
      </c>
      <c r="O177" s="68"/>
      <c r="P177" s="211">
        <f t="shared" si="21"/>
        <v>0</v>
      </c>
      <c r="Q177" s="211">
        <v>7.6000000000000004E-4</v>
      </c>
      <c r="R177" s="211">
        <f t="shared" si="22"/>
        <v>1.5200000000000001E-3</v>
      </c>
      <c r="S177" s="211">
        <v>0</v>
      </c>
      <c r="T177" s="212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3" t="s">
        <v>126</v>
      </c>
      <c r="AT177" s="213" t="s">
        <v>122</v>
      </c>
      <c r="AU177" s="213" t="s">
        <v>84</v>
      </c>
      <c r="AY177" s="14" t="s">
        <v>119</v>
      </c>
      <c r="BE177" s="214">
        <f t="shared" si="24"/>
        <v>0</v>
      </c>
      <c r="BF177" s="214">
        <f t="shared" si="25"/>
        <v>0</v>
      </c>
      <c r="BG177" s="214">
        <f t="shared" si="26"/>
        <v>0</v>
      </c>
      <c r="BH177" s="214">
        <f t="shared" si="27"/>
        <v>0</v>
      </c>
      <c r="BI177" s="214">
        <f t="shared" si="28"/>
        <v>0</v>
      </c>
      <c r="BJ177" s="14" t="s">
        <v>82</v>
      </c>
      <c r="BK177" s="214">
        <f t="shared" si="29"/>
        <v>0</v>
      </c>
      <c r="BL177" s="14" t="s">
        <v>126</v>
      </c>
      <c r="BM177" s="213" t="s">
        <v>425</v>
      </c>
    </row>
    <row r="178" spans="1:65" s="2" customFormat="1" ht="21.75" customHeight="1">
      <c r="A178" s="31"/>
      <c r="B178" s="32"/>
      <c r="C178" s="201" t="s">
        <v>426</v>
      </c>
      <c r="D178" s="201" t="s">
        <v>122</v>
      </c>
      <c r="E178" s="202" t="s">
        <v>427</v>
      </c>
      <c r="F178" s="203" t="s">
        <v>428</v>
      </c>
      <c r="G178" s="204" t="s">
        <v>131</v>
      </c>
      <c r="H178" s="205">
        <v>33</v>
      </c>
      <c r="I178" s="206"/>
      <c r="J178" s="207">
        <f t="shared" si="20"/>
        <v>0</v>
      </c>
      <c r="K178" s="208"/>
      <c r="L178" s="36"/>
      <c r="M178" s="209" t="s">
        <v>1</v>
      </c>
      <c r="N178" s="210" t="s">
        <v>39</v>
      </c>
      <c r="O178" s="68"/>
      <c r="P178" s="211">
        <f t="shared" si="21"/>
        <v>0</v>
      </c>
      <c r="Q178" s="211">
        <v>7.1000000000000002E-4</v>
      </c>
      <c r="R178" s="211">
        <f t="shared" si="22"/>
        <v>2.3429999999999999E-2</v>
      </c>
      <c r="S178" s="211">
        <v>0</v>
      </c>
      <c r="T178" s="212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3" t="s">
        <v>126</v>
      </c>
      <c r="AT178" s="213" t="s">
        <v>122</v>
      </c>
      <c r="AU178" s="213" t="s">
        <v>84</v>
      </c>
      <c r="AY178" s="14" t="s">
        <v>119</v>
      </c>
      <c r="BE178" s="214">
        <f t="shared" si="24"/>
        <v>0</v>
      </c>
      <c r="BF178" s="214">
        <f t="shared" si="25"/>
        <v>0</v>
      </c>
      <c r="BG178" s="214">
        <f t="shared" si="26"/>
        <v>0</v>
      </c>
      <c r="BH178" s="214">
        <f t="shared" si="27"/>
        <v>0</v>
      </c>
      <c r="BI178" s="214">
        <f t="shared" si="28"/>
        <v>0</v>
      </c>
      <c r="BJ178" s="14" t="s">
        <v>82</v>
      </c>
      <c r="BK178" s="214">
        <f t="shared" si="29"/>
        <v>0</v>
      </c>
      <c r="BL178" s="14" t="s">
        <v>126</v>
      </c>
      <c r="BM178" s="213" t="s">
        <v>429</v>
      </c>
    </row>
    <row r="179" spans="1:65" s="2" customFormat="1" ht="21.75" customHeight="1">
      <c r="A179" s="31"/>
      <c r="B179" s="32"/>
      <c r="C179" s="201" t="s">
        <v>430</v>
      </c>
      <c r="D179" s="201" t="s">
        <v>122</v>
      </c>
      <c r="E179" s="202" t="s">
        <v>431</v>
      </c>
      <c r="F179" s="203" t="s">
        <v>432</v>
      </c>
      <c r="G179" s="204" t="s">
        <v>131</v>
      </c>
      <c r="H179" s="205">
        <v>15</v>
      </c>
      <c r="I179" s="206"/>
      <c r="J179" s="207">
        <f t="shared" si="20"/>
        <v>0</v>
      </c>
      <c r="K179" s="208"/>
      <c r="L179" s="36"/>
      <c r="M179" s="209" t="s">
        <v>1</v>
      </c>
      <c r="N179" s="210" t="s">
        <v>39</v>
      </c>
      <c r="O179" s="68"/>
      <c r="P179" s="211">
        <f t="shared" si="21"/>
        <v>0</v>
      </c>
      <c r="Q179" s="211">
        <v>3.8999999999999999E-4</v>
      </c>
      <c r="R179" s="211">
        <f t="shared" si="22"/>
        <v>5.8500000000000002E-3</v>
      </c>
      <c r="S179" s="211">
        <v>0</v>
      </c>
      <c r="T179" s="212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3" t="s">
        <v>126</v>
      </c>
      <c r="AT179" s="213" t="s">
        <v>122</v>
      </c>
      <c r="AU179" s="213" t="s">
        <v>84</v>
      </c>
      <c r="AY179" s="14" t="s">
        <v>119</v>
      </c>
      <c r="BE179" s="214">
        <f t="shared" si="24"/>
        <v>0</v>
      </c>
      <c r="BF179" s="214">
        <f t="shared" si="25"/>
        <v>0</v>
      </c>
      <c r="BG179" s="214">
        <f t="shared" si="26"/>
        <v>0</v>
      </c>
      <c r="BH179" s="214">
        <f t="shared" si="27"/>
        <v>0</v>
      </c>
      <c r="BI179" s="214">
        <f t="shared" si="28"/>
        <v>0</v>
      </c>
      <c r="BJ179" s="14" t="s">
        <v>82</v>
      </c>
      <c r="BK179" s="214">
        <f t="shared" si="29"/>
        <v>0</v>
      </c>
      <c r="BL179" s="14" t="s">
        <v>126</v>
      </c>
      <c r="BM179" s="213" t="s">
        <v>433</v>
      </c>
    </row>
    <row r="180" spans="1:65" s="2" customFormat="1" ht="21.75" customHeight="1">
      <c r="A180" s="31"/>
      <c r="B180" s="32"/>
      <c r="C180" s="201" t="s">
        <v>434</v>
      </c>
      <c r="D180" s="201" t="s">
        <v>122</v>
      </c>
      <c r="E180" s="202" t="s">
        <v>435</v>
      </c>
      <c r="F180" s="203" t="s">
        <v>436</v>
      </c>
      <c r="G180" s="204" t="s">
        <v>131</v>
      </c>
      <c r="H180" s="205">
        <v>16</v>
      </c>
      <c r="I180" s="206"/>
      <c r="J180" s="207">
        <f t="shared" si="20"/>
        <v>0</v>
      </c>
      <c r="K180" s="208"/>
      <c r="L180" s="36"/>
      <c r="M180" s="209" t="s">
        <v>1</v>
      </c>
      <c r="N180" s="210" t="s">
        <v>39</v>
      </c>
      <c r="O180" s="68"/>
      <c r="P180" s="211">
        <f t="shared" si="21"/>
        <v>0</v>
      </c>
      <c r="Q180" s="211">
        <v>2.2000000000000001E-4</v>
      </c>
      <c r="R180" s="211">
        <f t="shared" si="22"/>
        <v>3.5200000000000001E-3</v>
      </c>
      <c r="S180" s="211">
        <v>0</v>
      </c>
      <c r="T180" s="212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3" t="s">
        <v>126</v>
      </c>
      <c r="AT180" s="213" t="s">
        <v>122</v>
      </c>
      <c r="AU180" s="213" t="s">
        <v>84</v>
      </c>
      <c r="AY180" s="14" t="s">
        <v>119</v>
      </c>
      <c r="BE180" s="214">
        <f t="shared" si="24"/>
        <v>0</v>
      </c>
      <c r="BF180" s="214">
        <f t="shared" si="25"/>
        <v>0</v>
      </c>
      <c r="BG180" s="214">
        <f t="shared" si="26"/>
        <v>0</v>
      </c>
      <c r="BH180" s="214">
        <f t="shared" si="27"/>
        <v>0</v>
      </c>
      <c r="BI180" s="214">
        <f t="shared" si="28"/>
        <v>0</v>
      </c>
      <c r="BJ180" s="14" t="s">
        <v>82</v>
      </c>
      <c r="BK180" s="214">
        <f t="shared" si="29"/>
        <v>0</v>
      </c>
      <c r="BL180" s="14" t="s">
        <v>126</v>
      </c>
      <c r="BM180" s="213" t="s">
        <v>437</v>
      </c>
    </row>
    <row r="181" spans="1:65" s="2" customFormat="1" ht="21.75" customHeight="1">
      <c r="A181" s="31"/>
      <c r="B181" s="32"/>
      <c r="C181" s="201" t="s">
        <v>438</v>
      </c>
      <c r="D181" s="201" t="s">
        <v>122</v>
      </c>
      <c r="E181" s="202" t="s">
        <v>439</v>
      </c>
      <c r="F181" s="203" t="s">
        <v>440</v>
      </c>
      <c r="G181" s="204" t="s">
        <v>131</v>
      </c>
      <c r="H181" s="205">
        <v>2</v>
      </c>
      <c r="I181" s="206"/>
      <c r="J181" s="207">
        <f t="shared" si="20"/>
        <v>0</v>
      </c>
      <c r="K181" s="208"/>
      <c r="L181" s="36"/>
      <c r="M181" s="209" t="s">
        <v>1</v>
      </c>
      <c r="N181" s="210" t="s">
        <v>39</v>
      </c>
      <c r="O181" s="68"/>
      <c r="P181" s="211">
        <f t="shared" si="21"/>
        <v>0</v>
      </c>
      <c r="Q181" s="211">
        <v>1.24E-3</v>
      </c>
      <c r="R181" s="211">
        <f t="shared" si="22"/>
        <v>2.48E-3</v>
      </c>
      <c r="S181" s="211">
        <v>0</v>
      </c>
      <c r="T181" s="212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3" t="s">
        <v>126</v>
      </c>
      <c r="AT181" s="213" t="s">
        <v>122</v>
      </c>
      <c r="AU181" s="213" t="s">
        <v>84</v>
      </c>
      <c r="AY181" s="14" t="s">
        <v>119</v>
      </c>
      <c r="BE181" s="214">
        <f t="shared" si="24"/>
        <v>0</v>
      </c>
      <c r="BF181" s="214">
        <f t="shared" si="25"/>
        <v>0</v>
      </c>
      <c r="BG181" s="214">
        <f t="shared" si="26"/>
        <v>0</v>
      </c>
      <c r="BH181" s="214">
        <f t="shared" si="27"/>
        <v>0</v>
      </c>
      <c r="BI181" s="214">
        <f t="shared" si="28"/>
        <v>0</v>
      </c>
      <c r="BJ181" s="14" t="s">
        <v>82</v>
      </c>
      <c r="BK181" s="214">
        <f t="shared" si="29"/>
        <v>0</v>
      </c>
      <c r="BL181" s="14" t="s">
        <v>126</v>
      </c>
      <c r="BM181" s="213" t="s">
        <v>441</v>
      </c>
    </row>
    <row r="182" spans="1:65" s="2" customFormat="1" ht="21.75" customHeight="1">
      <c r="A182" s="31"/>
      <c r="B182" s="32"/>
      <c r="C182" s="201" t="s">
        <v>442</v>
      </c>
      <c r="D182" s="201" t="s">
        <v>122</v>
      </c>
      <c r="E182" s="202" t="s">
        <v>443</v>
      </c>
      <c r="F182" s="203" t="s">
        <v>444</v>
      </c>
      <c r="G182" s="204" t="s">
        <v>131</v>
      </c>
      <c r="H182" s="205">
        <v>1</v>
      </c>
      <c r="I182" s="206"/>
      <c r="J182" s="207">
        <f t="shared" si="20"/>
        <v>0</v>
      </c>
      <c r="K182" s="208"/>
      <c r="L182" s="36"/>
      <c r="M182" s="209" t="s">
        <v>1</v>
      </c>
      <c r="N182" s="210" t="s">
        <v>39</v>
      </c>
      <c r="O182" s="68"/>
      <c r="P182" s="211">
        <f t="shared" si="21"/>
        <v>0</v>
      </c>
      <c r="Q182" s="211">
        <v>1.14E-3</v>
      </c>
      <c r="R182" s="211">
        <f t="shared" si="22"/>
        <v>1.14E-3</v>
      </c>
      <c r="S182" s="211">
        <v>0</v>
      </c>
      <c r="T182" s="212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3" t="s">
        <v>126</v>
      </c>
      <c r="AT182" s="213" t="s">
        <v>122</v>
      </c>
      <c r="AU182" s="213" t="s">
        <v>84</v>
      </c>
      <c r="AY182" s="14" t="s">
        <v>119</v>
      </c>
      <c r="BE182" s="214">
        <f t="shared" si="24"/>
        <v>0</v>
      </c>
      <c r="BF182" s="214">
        <f t="shared" si="25"/>
        <v>0</v>
      </c>
      <c r="BG182" s="214">
        <f t="shared" si="26"/>
        <v>0</v>
      </c>
      <c r="BH182" s="214">
        <f t="shared" si="27"/>
        <v>0</v>
      </c>
      <c r="BI182" s="214">
        <f t="shared" si="28"/>
        <v>0</v>
      </c>
      <c r="BJ182" s="14" t="s">
        <v>82</v>
      </c>
      <c r="BK182" s="214">
        <f t="shared" si="29"/>
        <v>0</v>
      </c>
      <c r="BL182" s="14" t="s">
        <v>126</v>
      </c>
      <c r="BM182" s="213" t="s">
        <v>445</v>
      </c>
    </row>
    <row r="183" spans="1:65" s="2" customFormat="1" ht="16.5" customHeight="1">
      <c r="A183" s="31"/>
      <c r="B183" s="32"/>
      <c r="C183" s="201" t="s">
        <v>446</v>
      </c>
      <c r="D183" s="201" t="s">
        <v>122</v>
      </c>
      <c r="E183" s="202" t="s">
        <v>447</v>
      </c>
      <c r="F183" s="203" t="s">
        <v>448</v>
      </c>
      <c r="G183" s="204" t="s">
        <v>131</v>
      </c>
      <c r="H183" s="205">
        <v>1</v>
      </c>
      <c r="I183" s="206"/>
      <c r="J183" s="207">
        <f t="shared" si="20"/>
        <v>0</v>
      </c>
      <c r="K183" s="208"/>
      <c r="L183" s="36"/>
      <c r="M183" s="209" t="s">
        <v>1</v>
      </c>
      <c r="N183" s="210" t="s">
        <v>39</v>
      </c>
      <c r="O183" s="68"/>
      <c r="P183" s="211">
        <f t="shared" si="21"/>
        <v>0</v>
      </c>
      <c r="Q183" s="211">
        <v>1.73E-3</v>
      </c>
      <c r="R183" s="211">
        <f t="shared" si="22"/>
        <v>1.73E-3</v>
      </c>
      <c r="S183" s="211">
        <v>0</v>
      </c>
      <c r="T183" s="212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3" t="s">
        <v>126</v>
      </c>
      <c r="AT183" s="213" t="s">
        <v>122</v>
      </c>
      <c r="AU183" s="213" t="s">
        <v>84</v>
      </c>
      <c r="AY183" s="14" t="s">
        <v>119</v>
      </c>
      <c r="BE183" s="214">
        <f t="shared" si="24"/>
        <v>0</v>
      </c>
      <c r="BF183" s="214">
        <f t="shared" si="25"/>
        <v>0</v>
      </c>
      <c r="BG183" s="214">
        <f t="shared" si="26"/>
        <v>0</v>
      </c>
      <c r="BH183" s="214">
        <f t="shared" si="27"/>
        <v>0</v>
      </c>
      <c r="BI183" s="214">
        <f t="shared" si="28"/>
        <v>0</v>
      </c>
      <c r="BJ183" s="14" t="s">
        <v>82</v>
      </c>
      <c r="BK183" s="214">
        <f t="shared" si="29"/>
        <v>0</v>
      </c>
      <c r="BL183" s="14" t="s">
        <v>126</v>
      </c>
      <c r="BM183" s="213" t="s">
        <v>449</v>
      </c>
    </row>
    <row r="184" spans="1:65" s="2" customFormat="1" ht="21.75" customHeight="1">
      <c r="A184" s="31"/>
      <c r="B184" s="32"/>
      <c r="C184" s="201" t="s">
        <v>450</v>
      </c>
      <c r="D184" s="201" t="s">
        <v>122</v>
      </c>
      <c r="E184" s="202" t="s">
        <v>451</v>
      </c>
      <c r="F184" s="203" t="s">
        <v>452</v>
      </c>
      <c r="G184" s="204" t="s">
        <v>131</v>
      </c>
      <c r="H184" s="205">
        <v>4</v>
      </c>
      <c r="I184" s="206"/>
      <c r="J184" s="207">
        <f t="shared" si="20"/>
        <v>0</v>
      </c>
      <c r="K184" s="208"/>
      <c r="L184" s="36"/>
      <c r="M184" s="209" t="s">
        <v>1</v>
      </c>
      <c r="N184" s="210" t="s">
        <v>39</v>
      </c>
      <c r="O184" s="68"/>
      <c r="P184" s="211">
        <f t="shared" si="21"/>
        <v>0</v>
      </c>
      <c r="Q184" s="211">
        <v>3.5E-4</v>
      </c>
      <c r="R184" s="211">
        <f t="shared" si="22"/>
        <v>1.4E-3</v>
      </c>
      <c r="S184" s="211">
        <v>0</v>
      </c>
      <c r="T184" s="212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3" t="s">
        <v>126</v>
      </c>
      <c r="AT184" s="213" t="s">
        <v>122</v>
      </c>
      <c r="AU184" s="213" t="s">
        <v>84</v>
      </c>
      <c r="AY184" s="14" t="s">
        <v>119</v>
      </c>
      <c r="BE184" s="214">
        <f t="shared" si="24"/>
        <v>0</v>
      </c>
      <c r="BF184" s="214">
        <f t="shared" si="25"/>
        <v>0</v>
      </c>
      <c r="BG184" s="214">
        <f t="shared" si="26"/>
        <v>0</v>
      </c>
      <c r="BH184" s="214">
        <f t="shared" si="27"/>
        <v>0</v>
      </c>
      <c r="BI184" s="214">
        <f t="shared" si="28"/>
        <v>0</v>
      </c>
      <c r="BJ184" s="14" t="s">
        <v>82</v>
      </c>
      <c r="BK184" s="214">
        <f t="shared" si="29"/>
        <v>0</v>
      </c>
      <c r="BL184" s="14" t="s">
        <v>126</v>
      </c>
      <c r="BM184" s="213" t="s">
        <v>453</v>
      </c>
    </row>
    <row r="185" spans="1:65" s="2" customFormat="1" ht="21.75" customHeight="1">
      <c r="A185" s="31"/>
      <c r="B185" s="32"/>
      <c r="C185" s="201" t="s">
        <v>454</v>
      </c>
      <c r="D185" s="201" t="s">
        <v>122</v>
      </c>
      <c r="E185" s="202" t="s">
        <v>455</v>
      </c>
      <c r="F185" s="203" t="s">
        <v>456</v>
      </c>
      <c r="G185" s="204" t="s">
        <v>131</v>
      </c>
      <c r="H185" s="205">
        <v>16</v>
      </c>
      <c r="I185" s="206"/>
      <c r="J185" s="207">
        <f t="shared" si="20"/>
        <v>0</v>
      </c>
      <c r="K185" s="208"/>
      <c r="L185" s="36"/>
      <c r="M185" s="209" t="s">
        <v>1</v>
      </c>
      <c r="N185" s="210" t="s">
        <v>39</v>
      </c>
      <c r="O185" s="68"/>
      <c r="P185" s="211">
        <f t="shared" si="21"/>
        <v>0</v>
      </c>
      <c r="Q185" s="211">
        <v>7.6000000000000004E-4</v>
      </c>
      <c r="R185" s="211">
        <f t="shared" si="22"/>
        <v>1.2160000000000001E-2</v>
      </c>
      <c r="S185" s="211">
        <v>0</v>
      </c>
      <c r="T185" s="212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13" t="s">
        <v>126</v>
      </c>
      <c r="AT185" s="213" t="s">
        <v>122</v>
      </c>
      <c r="AU185" s="213" t="s">
        <v>84</v>
      </c>
      <c r="AY185" s="14" t="s">
        <v>119</v>
      </c>
      <c r="BE185" s="214">
        <f t="shared" si="24"/>
        <v>0</v>
      </c>
      <c r="BF185" s="214">
        <f t="shared" si="25"/>
        <v>0</v>
      </c>
      <c r="BG185" s="214">
        <f t="shared" si="26"/>
        <v>0</v>
      </c>
      <c r="BH185" s="214">
        <f t="shared" si="27"/>
        <v>0</v>
      </c>
      <c r="BI185" s="214">
        <f t="shared" si="28"/>
        <v>0</v>
      </c>
      <c r="BJ185" s="14" t="s">
        <v>82</v>
      </c>
      <c r="BK185" s="214">
        <f t="shared" si="29"/>
        <v>0</v>
      </c>
      <c r="BL185" s="14" t="s">
        <v>126</v>
      </c>
      <c r="BM185" s="213" t="s">
        <v>457</v>
      </c>
    </row>
    <row r="186" spans="1:65" s="2" customFormat="1" ht="21.75" customHeight="1">
      <c r="A186" s="31"/>
      <c r="B186" s="32"/>
      <c r="C186" s="201" t="s">
        <v>458</v>
      </c>
      <c r="D186" s="201" t="s">
        <v>122</v>
      </c>
      <c r="E186" s="202" t="s">
        <v>459</v>
      </c>
      <c r="F186" s="203" t="s">
        <v>460</v>
      </c>
      <c r="G186" s="204" t="s">
        <v>131</v>
      </c>
      <c r="H186" s="205">
        <v>8</v>
      </c>
      <c r="I186" s="206"/>
      <c r="J186" s="207">
        <f t="shared" si="20"/>
        <v>0</v>
      </c>
      <c r="K186" s="208"/>
      <c r="L186" s="36"/>
      <c r="M186" s="209" t="s">
        <v>1</v>
      </c>
      <c r="N186" s="210" t="s">
        <v>39</v>
      </c>
      <c r="O186" s="68"/>
      <c r="P186" s="211">
        <f t="shared" si="21"/>
        <v>0</v>
      </c>
      <c r="Q186" s="211">
        <v>1.8600000000000001E-3</v>
      </c>
      <c r="R186" s="211">
        <f t="shared" si="22"/>
        <v>1.4880000000000001E-2</v>
      </c>
      <c r="S186" s="211">
        <v>0</v>
      </c>
      <c r="T186" s="212">
        <f t="shared" si="2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3" t="s">
        <v>126</v>
      </c>
      <c r="AT186" s="213" t="s">
        <v>122</v>
      </c>
      <c r="AU186" s="213" t="s">
        <v>84</v>
      </c>
      <c r="AY186" s="14" t="s">
        <v>119</v>
      </c>
      <c r="BE186" s="214">
        <f t="shared" si="24"/>
        <v>0</v>
      </c>
      <c r="BF186" s="214">
        <f t="shared" si="25"/>
        <v>0</v>
      </c>
      <c r="BG186" s="214">
        <f t="shared" si="26"/>
        <v>0</v>
      </c>
      <c r="BH186" s="214">
        <f t="shared" si="27"/>
        <v>0</v>
      </c>
      <c r="BI186" s="214">
        <f t="shared" si="28"/>
        <v>0</v>
      </c>
      <c r="BJ186" s="14" t="s">
        <v>82</v>
      </c>
      <c r="BK186" s="214">
        <f t="shared" si="29"/>
        <v>0</v>
      </c>
      <c r="BL186" s="14" t="s">
        <v>126</v>
      </c>
      <c r="BM186" s="213" t="s">
        <v>461</v>
      </c>
    </row>
    <row r="187" spans="1:65" s="2" customFormat="1" ht="21.75" customHeight="1">
      <c r="A187" s="31"/>
      <c r="B187" s="32"/>
      <c r="C187" s="201" t="s">
        <v>462</v>
      </c>
      <c r="D187" s="201" t="s">
        <v>122</v>
      </c>
      <c r="E187" s="202" t="s">
        <v>463</v>
      </c>
      <c r="F187" s="203" t="s">
        <v>464</v>
      </c>
      <c r="G187" s="204" t="s">
        <v>131</v>
      </c>
      <c r="H187" s="205">
        <v>1</v>
      </c>
      <c r="I187" s="206"/>
      <c r="J187" s="207">
        <f t="shared" si="20"/>
        <v>0</v>
      </c>
      <c r="K187" s="208"/>
      <c r="L187" s="36"/>
      <c r="M187" s="209" t="s">
        <v>1</v>
      </c>
      <c r="N187" s="210" t="s">
        <v>39</v>
      </c>
      <c r="O187" s="68"/>
      <c r="P187" s="211">
        <f t="shared" si="21"/>
        <v>0</v>
      </c>
      <c r="Q187" s="211">
        <v>1.4499999999999999E-3</v>
      </c>
      <c r="R187" s="211">
        <f t="shared" si="22"/>
        <v>1.4499999999999999E-3</v>
      </c>
      <c r="S187" s="211">
        <v>0</v>
      </c>
      <c r="T187" s="212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3" t="s">
        <v>126</v>
      </c>
      <c r="AT187" s="213" t="s">
        <v>122</v>
      </c>
      <c r="AU187" s="213" t="s">
        <v>84</v>
      </c>
      <c r="AY187" s="14" t="s">
        <v>119</v>
      </c>
      <c r="BE187" s="214">
        <f t="shared" si="24"/>
        <v>0</v>
      </c>
      <c r="BF187" s="214">
        <f t="shared" si="25"/>
        <v>0</v>
      </c>
      <c r="BG187" s="214">
        <f t="shared" si="26"/>
        <v>0</v>
      </c>
      <c r="BH187" s="214">
        <f t="shared" si="27"/>
        <v>0</v>
      </c>
      <c r="BI187" s="214">
        <f t="shared" si="28"/>
        <v>0</v>
      </c>
      <c r="BJ187" s="14" t="s">
        <v>82</v>
      </c>
      <c r="BK187" s="214">
        <f t="shared" si="29"/>
        <v>0</v>
      </c>
      <c r="BL187" s="14" t="s">
        <v>126</v>
      </c>
      <c r="BM187" s="213" t="s">
        <v>465</v>
      </c>
    </row>
    <row r="188" spans="1:65" s="2" customFormat="1" ht="21.75" customHeight="1">
      <c r="A188" s="31"/>
      <c r="B188" s="32"/>
      <c r="C188" s="201" t="s">
        <v>466</v>
      </c>
      <c r="D188" s="201" t="s">
        <v>122</v>
      </c>
      <c r="E188" s="202" t="s">
        <v>467</v>
      </c>
      <c r="F188" s="203" t="s">
        <v>468</v>
      </c>
      <c r="G188" s="204" t="s">
        <v>131</v>
      </c>
      <c r="H188" s="205">
        <v>3</v>
      </c>
      <c r="I188" s="206"/>
      <c r="J188" s="207">
        <f t="shared" si="20"/>
        <v>0</v>
      </c>
      <c r="K188" s="208"/>
      <c r="L188" s="36"/>
      <c r="M188" s="209" t="s">
        <v>1</v>
      </c>
      <c r="N188" s="210" t="s">
        <v>39</v>
      </c>
      <c r="O188" s="68"/>
      <c r="P188" s="211">
        <f t="shared" si="21"/>
        <v>0</v>
      </c>
      <c r="Q188" s="211">
        <v>1.56E-3</v>
      </c>
      <c r="R188" s="211">
        <f t="shared" si="22"/>
        <v>4.6800000000000001E-3</v>
      </c>
      <c r="S188" s="211">
        <v>0</v>
      </c>
      <c r="T188" s="212">
        <f t="shared" si="2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3" t="s">
        <v>126</v>
      </c>
      <c r="AT188" s="213" t="s">
        <v>122</v>
      </c>
      <c r="AU188" s="213" t="s">
        <v>84</v>
      </c>
      <c r="AY188" s="14" t="s">
        <v>119</v>
      </c>
      <c r="BE188" s="214">
        <f t="shared" si="24"/>
        <v>0</v>
      </c>
      <c r="BF188" s="214">
        <f t="shared" si="25"/>
        <v>0</v>
      </c>
      <c r="BG188" s="214">
        <f t="shared" si="26"/>
        <v>0</v>
      </c>
      <c r="BH188" s="214">
        <f t="shared" si="27"/>
        <v>0</v>
      </c>
      <c r="BI188" s="214">
        <f t="shared" si="28"/>
        <v>0</v>
      </c>
      <c r="BJ188" s="14" t="s">
        <v>82</v>
      </c>
      <c r="BK188" s="214">
        <f t="shared" si="29"/>
        <v>0</v>
      </c>
      <c r="BL188" s="14" t="s">
        <v>126</v>
      </c>
      <c r="BM188" s="213" t="s">
        <v>469</v>
      </c>
    </row>
    <row r="189" spans="1:65" s="2" customFormat="1" ht="21.75" customHeight="1">
      <c r="A189" s="31"/>
      <c r="B189" s="32"/>
      <c r="C189" s="201" t="s">
        <v>470</v>
      </c>
      <c r="D189" s="201" t="s">
        <v>122</v>
      </c>
      <c r="E189" s="202" t="s">
        <v>471</v>
      </c>
      <c r="F189" s="203" t="s">
        <v>472</v>
      </c>
      <c r="G189" s="204" t="s">
        <v>131</v>
      </c>
      <c r="H189" s="205">
        <v>9</v>
      </c>
      <c r="I189" s="206"/>
      <c r="J189" s="207">
        <f t="shared" si="20"/>
        <v>0</v>
      </c>
      <c r="K189" s="208"/>
      <c r="L189" s="36"/>
      <c r="M189" s="209" t="s">
        <v>1</v>
      </c>
      <c r="N189" s="210" t="s">
        <v>39</v>
      </c>
      <c r="O189" s="68"/>
      <c r="P189" s="211">
        <f t="shared" si="21"/>
        <v>0</v>
      </c>
      <c r="Q189" s="211">
        <v>5.6999999999999998E-4</v>
      </c>
      <c r="R189" s="211">
        <f t="shared" si="22"/>
        <v>5.13E-3</v>
      </c>
      <c r="S189" s="211">
        <v>0</v>
      </c>
      <c r="T189" s="212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13" t="s">
        <v>126</v>
      </c>
      <c r="AT189" s="213" t="s">
        <v>122</v>
      </c>
      <c r="AU189" s="213" t="s">
        <v>84</v>
      </c>
      <c r="AY189" s="14" t="s">
        <v>119</v>
      </c>
      <c r="BE189" s="214">
        <f t="shared" si="24"/>
        <v>0</v>
      </c>
      <c r="BF189" s="214">
        <f t="shared" si="25"/>
        <v>0</v>
      </c>
      <c r="BG189" s="214">
        <f t="shared" si="26"/>
        <v>0</v>
      </c>
      <c r="BH189" s="214">
        <f t="shared" si="27"/>
        <v>0</v>
      </c>
      <c r="BI189" s="214">
        <f t="shared" si="28"/>
        <v>0</v>
      </c>
      <c r="BJ189" s="14" t="s">
        <v>82</v>
      </c>
      <c r="BK189" s="214">
        <f t="shared" si="29"/>
        <v>0</v>
      </c>
      <c r="BL189" s="14" t="s">
        <v>126</v>
      </c>
      <c r="BM189" s="213" t="s">
        <v>473</v>
      </c>
    </row>
    <row r="190" spans="1:65" s="2" customFormat="1" ht="16.5" customHeight="1">
      <c r="A190" s="31"/>
      <c r="B190" s="32"/>
      <c r="C190" s="201" t="s">
        <v>474</v>
      </c>
      <c r="D190" s="201" t="s">
        <v>122</v>
      </c>
      <c r="E190" s="202" t="s">
        <v>475</v>
      </c>
      <c r="F190" s="203" t="s">
        <v>476</v>
      </c>
      <c r="G190" s="204" t="s">
        <v>131</v>
      </c>
      <c r="H190" s="205">
        <v>3</v>
      </c>
      <c r="I190" s="206"/>
      <c r="J190" s="207">
        <f t="shared" si="20"/>
        <v>0</v>
      </c>
      <c r="K190" s="208"/>
      <c r="L190" s="36"/>
      <c r="M190" s="209" t="s">
        <v>1</v>
      </c>
      <c r="N190" s="210" t="s">
        <v>39</v>
      </c>
      <c r="O190" s="68"/>
      <c r="P190" s="211">
        <f t="shared" si="21"/>
        <v>0</v>
      </c>
      <c r="Q190" s="211">
        <v>2E-3</v>
      </c>
      <c r="R190" s="211">
        <f t="shared" si="22"/>
        <v>6.0000000000000001E-3</v>
      </c>
      <c r="S190" s="211">
        <v>0</v>
      </c>
      <c r="T190" s="212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3" t="s">
        <v>126</v>
      </c>
      <c r="AT190" s="213" t="s">
        <v>122</v>
      </c>
      <c r="AU190" s="213" t="s">
        <v>84</v>
      </c>
      <c r="AY190" s="14" t="s">
        <v>119</v>
      </c>
      <c r="BE190" s="214">
        <f t="shared" si="24"/>
        <v>0</v>
      </c>
      <c r="BF190" s="214">
        <f t="shared" si="25"/>
        <v>0</v>
      </c>
      <c r="BG190" s="214">
        <f t="shared" si="26"/>
        <v>0</v>
      </c>
      <c r="BH190" s="214">
        <f t="shared" si="27"/>
        <v>0</v>
      </c>
      <c r="BI190" s="214">
        <f t="shared" si="28"/>
        <v>0</v>
      </c>
      <c r="BJ190" s="14" t="s">
        <v>82</v>
      </c>
      <c r="BK190" s="214">
        <f t="shared" si="29"/>
        <v>0</v>
      </c>
      <c r="BL190" s="14" t="s">
        <v>126</v>
      </c>
      <c r="BM190" s="213" t="s">
        <v>477</v>
      </c>
    </row>
    <row r="191" spans="1:65" s="2" customFormat="1" ht="21.75" customHeight="1">
      <c r="A191" s="31"/>
      <c r="B191" s="32"/>
      <c r="C191" s="201" t="s">
        <v>478</v>
      </c>
      <c r="D191" s="201" t="s">
        <v>122</v>
      </c>
      <c r="E191" s="202" t="s">
        <v>479</v>
      </c>
      <c r="F191" s="203" t="s">
        <v>480</v>
      </c>
      <c r="G191" s="204" t="s">
        <v>131</v>
      </c>
      <c r="H191" s="205">
        <v>1</v>
      </c>
      <c r="I191" s="206"/>
      <c r="J191" s="207">
        <f t="shared" si="20"/>
        <v>0</v>
      </c>
      <c r="K191" s="208"/>
      <c r="L191" s="36"/>
      <c r="M191" s="209" t="s">
        <v>1</v>
      </c>
      <c r="N191" s="210" t="s">
        <v>39</v>
      </c>
      <c r="O191" s="68"/>
      <c r="P191" s="211">
        <f t="shared" si="21"/>
        <v>0</v>
      </c>
      <c r="Q191" s="211">
        <v>1.47E-3</v>
      </c>
      <c r="R191" s="211">
        <f t="shared" si="22"/>
        <v>1.47E-3</v>
      </c>
      <c r="S191" s="211">
        <v>0</v>
      </c>
      <c r="T191" s="212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3" t="s">
        <v>126</v>
      </c>
      <c r="AT191" s="213" t="s">
        <v>122</v>
      </c>
      <c r="AU191" s="213" t="s">
        <v>84</v>
      </c>
      <c r="AY191" s="14" t="s">
        <v>119</v>
      </c>
      <c r="BE191" s="214">
        <f t="shared" si="24"/>
        <v>0</v>
      </c>
      <c r="BF191" s="214">
        <f t="shared" si="25"/>
        <v>0</v>
      </c>
      <c r="BG191" s="214">
        <f t="shared" si="26"/>
        <v>0</v>
      </c>
      <c r="BH191" s="214">
        <f t="shared" si="27"/>
        <v>0</v>
      </c>
      <c r="BI191" s="214">
        <f t="shared" si="28"/>
        <v>0</v>
      </c>
      <c r="BJ191" s="14" t="s">
        <v>82</v>
      </c>
      <c r="BK191" s="214">
        <f t="shared" si="29"/>
        <v>0</v>
      </c>
      <c r="BL191" s="14" t="s">
        <v>126</v>
      </c>
      <c r="BM191" s="213" t="s">
        <v>481</v>
      </c>
    </row>
    <row r="192" spans="1:65" s="2" customFormat="1" ht="21.75" customHeight="1">
      <c r="A192" s="31"/>
      <c r="B192" s="32"/>
      <c r="C192" s="201" t="s">
        <v>482</v>
      </c>
      <c r="D192" s="201" t="s">
        <v>122</v>
      </c>
      <c r="E192" s="202" t="s">
        <v>483</v>
      </c>
      <c r="F192" s="203" t="s">
        <v>484</v>
      </c>
      <c r="G192" s="204" t="s">
        <v>131</v>
      </c>
      <c r="H192" s="205">
        <v>1</v>
      </c>
      <c r="I192" s="206"/>
      <c r="J192" s="207">
        <f t="shared" si="20"/>
        <v>0</v>
      </c>
      <c r="K192" s="208"/>
      <c r="L192" s="36"/>
      <c r="M192" s="209" t="s">
        <v>1</v>
      </c>
      <c r="N192" s="210" t="s">
        <v>39</v>
      </c>
      <c r="O192" s="68"/>
      <c r="P192" s="211">
        <f t="shared" si="21"/>
        <v>0</v>
      </c>
      <c r="Q192" s="211">
        <v>8.4999999999999995E-4</v>
      </c>
      <c r="R192" s="211">
        <f t="shared" si="22"/>
        <v>8.4999999999999995E-4</v>
      </c>
      <c r="S192" s="211">
        <v>0</v>
      </c>
      <c r="T192" s="212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3" t="s">
        <v>126</v>
      </c>
      <c r="AT192" s="213" t="s">
        <v>122</v>
      </c>
      <c r="AU192" s="213" t="s">
        <v>84</v>
      </c>
      <c r="AY192" s="14" t="s">
        <v>119</v>
      </c>
      <c r="BE192" s="214">
        <f t="shared" si="24"/>
        <v>0</v>
      </c>
      <c r="BF192" s="214">
        <f t="shared" si="25"/>
        <v>0</v>
      </c>
      <c r="BG192" s="214">
        <f t="shared" si="26"/>
        <v>0</v>
      </c>
      <c r="BH192" s="214">
        <f t="shared" si="27"/>
        <v>0</v>
      </c>
      <c r="BI192" s="214">
        <f t="shared" si="28"/>
        <v>0</v>
      </c>
      <c r="BJ192" s="14" t="s">
        <v>82</v>
      </c>
      <c r="BK192" s="214">
        <f t="shared" si="29"/>
        <v>0</v>
      </c>
      <c r="BL192" s="14" t="s">
        <v>126</v>
      </c>
      <c r="BM192" s="213" t="s">
        <v>485</v>
      </c>
    </row>
    <row r="193" spans="1:65" s="2" customFormat="1" ht="16.5" customHeight="1">
      <c r="A193" s="31"/>
      <c r="B193" s="32"/>
      <c r="C193" s="201" t="s">
        <v>486</v>
      </c>
      <c r="D193" s="201" t="s">
        <v>122</v>
      </c>
      <c r="E193" s="202" t="s">
        <v>487</v>
      </c>
      <c r="F193" s="203" t="s">
        <v>488</v>
      </c>
      <c r="G193" s="204" t="s">
        <v>281</v>
      </c>
      <c r="H193" s="205">
        <v>0.108</v>
      </c>
      <c r="I193" s="206"/>
      <c r="J193" s="207">
        <f t="shared" si="20"/>
        <v>0</v>
      </c>
      <c r="K193" s="208"/>
      <c r="L193" s="36"/>
      <c r="M193" s="209" t="s">
        <v>1</v>
      </c>
      <c r="N193" s="210" t="s">
        <v>39</v>
      </c>
      <c r="O193" s="68"/>
      <c r="P193" s="211">
        <f t="shared" si="21"/>
        <v>0</v>
      </c>
      <c r="Q193" s="211">
        <v>0</v>
      </c>
      <c r="R193" s="211">
        <f t="shared" si="22"/>
        <v>0</v>
      </c>
      <c r="S193" s="211">
        <v>0</v>
      </c>
      <c r="T193" s="212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3" t="s">
        <v>126</v>
      </c>
      <c r="AT193" s="213" t="s">
        <v>122</v>
      </c>
      <c r="AU193" s="213" t="s">
        <v>84</v>
      </c>
      <c r="AY193" s="14" t="s">
        <v>119</v>
      </c>
      <c r="BE193" s="214">
        <f t="shared" si="24"/>
        <v>0</v>
      </c>
      <c r="BF193" s="214">
        <f t="shared" si="25"/>
        <v>0</v>
      </c>
      <c r="BG193" s="214">
        <f t="shared" si="26"/>
        <v>0</v>
      </c>
      <c r="BH193" s="214">
        <f t="shared" si="27"/>
        <v>0</v>
      </c>
      <c r="BI193" s="214">
        <f t="shared" si="28"/>
        <v>0</v>
      </c>
      <c r="BJ193" s="14" t="s">
        <v>82</v>
      </c>
      <c r="BK193" s="214">
        <f t="shared" si="29"/>
        <v>0</v>
      </c>
      <c r="BL193" s="14" t="s">
        <v>126</v>
      </c>
      <c r="BM193" s="213" t="s">
        <v>489</v>
      </c>
    </row>
    <row r="194" spans="1:65" s="12" customFormat="1" ht="22.8" customHeight="1">
      <c r="B194" s="185"/>
      <c r="C194" s="186"/>
      <c r="D194" s="187" t="s">
        <v>73</v>
      </c>
      <c r="E194" s="199" t="s">
        <v>490</v>
      </c>
      <c r="F194" s="199" t="s">
        <v>491</v>
      </c>
      <c r="G194" s="186"/>
      <c r="H194" s="186"/>
      <c r="I194" s="189"/>
      <c r="J194" s="200">
        <f>BK194</f>
        <v>0</v>
      </c>
      <c r="K194" s="186"/>
      <c r="L194" s="191"/>
      <c r="M194" s="192"/>
      <c r="N194" s="193"/>
      <c r="O194" s="193"/>
      <c r="P194" s="194">
        <f>SUM(P195:P218)</f>
        <v>0</v>
      </c>
      <c r="Q194" s="193"/>
      <c r="R194" s="194">
        <f>SUM(R195:R218)</f>
        <v>2.9145399999999997</v>
      </c>
      <c r="S194" s="193"/>
      <c r="T194" s="195">
        <f>SUM(T195:T218)</f>
        <v>0</v>
      </c>
      <c r="AR194" s="196" t="s">
        <v>84</v>
      </c>
      <c r="AT194" s="197" t="s">
        <v>73</v>
      </c>
      <c r="AU194" s="197" t="s">
        <v>82</v>
      </c>
      <c r="AY194" s="196" t="s">
        <v>119</v>
      </c>
      <c r="BK194" s="198">
        <f>SUM(BK195:BK218)</f>
        <v>0</v>
      </c>
    </row>
    <row r="195" spans="1:65" s="2" customFormat="1" ht="21.75" customHeight="1">
      <c r="A195" s="31"/>
      <c r="B195" s="32"/>
      <c r="C195" s="201" t="s">
        <v>492</v>
      </c>
      <c r="D195" s="201" t="s">
        <v>122</v>
      </c>
      <c r="E195" s="202" t="s">
        <v>493</v>
      </c>
      <c r="F195" s="203" t="s">
        <v>494</v>
      </c>
      <c r="G195" s="204" t="s">
        <v>131</v>
      </c>
      <c r="H195" s="205">
        <v>96</v>
      </c>
      <c r="I195" s="206"/>
      <c r="J195" s="207">
        <f t="shared" ref="J195:J218" si="30">ROUND(I195*H195,2)</f>
        <v>0</v>
      </c>
      <c r="K195" s="208"/>
      <c r="L195" s="36"/>
      <c r="M195" s="209" t="s">
        <v>1</v>
      </c>
      <c r="N195" s="210" t="s">
        <v>39</v>
      </c>
      <c r="O195" s="68"/>
      <c r="P195" s="211">
        <f t="shared" ref="P195:P218" si="31">O195*H195</f>
        <v>0</v>
      </c>
      <c r="Q195" s="211">
        <v>0</v>
      </c>
      <c r="R195" s="211">
        <f t="shared" ref="R195:R218" si="32">Q195*H195</f>
        <v>0</v>
      </c>
      <c r="S195" s="211">
        <v>0</v>
      </c>
      <c r="T195" s="212">
        <f t="shared" ref="T195:T218" si="33"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3" t="s">
        <v>126</v>
      </c>
      <c r="AT195" s="213" t="s">
        <v>122</v>
      </c>
      <c r="AU195" s="213" t="s">
        <v>84</v>
      </c>
      <c r="AY195" s="14" t="s">
        <v>119</v>
      </c>
      <c r="BE195" s="214">
        <f t="shared" ref="BE195:BE218" si="34">IF(N195="základní",J195,0)</f>
        <v>0</v>
      </c>
      <c r="BF195" s="214">
        <f t="shared" ref="BF195:BF218" si="35">IF(N195="snížená",J195,0)</f>
        <v>0</v>
      </c>
      <c r="BG195" s="214">
        <f t="shared" ref="BG195:BG218" si="36">IF(N195="zákl. přenesená",J195,0)</f>
        <v>0</v>
      </c>
      <c r="BH195" s="214">
        <f t="shared" ref="BH195:BH218" si="37">IF(N195="sníž. přenesená",J195,0)</f>
        <v>0</v>
      </c>
      <c r="BI195" s="214">
        <f t="shared" ref="BI195:BI218" si="38">IF(N195="nulová",J195,0)</f>
        <v>0</v>
      </c>
      <c r="BJ195" s="14" t="s">
        <v>82</v>
      </c>
      <c r="BK195" s="214">
        <f t="shared" ref="BK195:BK218" si="39">ROUND(I195*H195,2)</f>
        <v>0</v>
      </c>
      <c r="BL195" s="14" t="s">
        <v>126</v>
      </c>
      <c r="BM195" s="213" t="s">
        <v>495</v>
      </c>
    </row>
    <row r="196" spans="1:65" s="2" customFormat="1" ht="21.75" customHeight="1">
      <c r="A196" s="31"/>
      <c r="B196" s="32"/>
      <c r="C196" s="201" t="s">
        <v>496</v>
      </c>
      <c r="D196" s="201" t="s">
        <v>122</v>
      </c>
      <c r="E196" s="202" t="s">
        <v>497</v>
      </c>
      <c r="F196" s="203" t="s">
        <v>498</v>
      </c>
      <c r="G196" s="204" t="s">
        <v>131</v>
      </c>
      <c r="H196" s="205">
        <v>2</v>
      </c>
      <c r="I196" s="206"/>
      <c r="J196" s="207">
        <f t="shared" si="30"/>
        <v>0</v>
      </c>
      <c r="K196" s="208"/>
      <c r="L196" s="36"/>
      <c r="M196" s="209" t="s">
        <v>1</v>
      </c>
      <c r="N196" s="210" t="s">
        <v>39</v>
      </c>
      <c r="O196" s="68"/>
      <c r="P196" s="211">
        <f t="shared" si="31"/>
        <v>0</v>
      </c>
      <c r="Q196" s="211">
        <v>1.8499999999999999E-2</v>
      </c>
      <c r="R196" s="211">
        <f t="shared" si="32"/>
        <v>3.6999999999999998E-2</v>
      </c>
      <c r="S196" s="211">
        <v>0</v>
      </c>
      <c r="T196" s="212">
        <f t="shared" si="3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3" t="s">
        <v>126</v>
      </c>
      <c r="AT196" s="213" t="s">
        <v>122</v>
      </c>
      <c r="AU196" s="213" t="s">
        <v>84</v>
      </c>
      <c r="AY196" s="14" t="s">
        <v>119</v>
      </c>
      <c r="BE196" s="214">
        <f t="shared" si="34"/>
        <v>0</v>
      </c>
      <c r="BF196" s="214">
        <f t="shared" si="35"/>
        <v>0</v>
      </c>
      <c r="BG196" s="214">
        <f t="shared" si="36"/>
        <v>0</v>
      </c>
      <c r="BH196" s="214">
        <f t="shared" si="37"/>
        <v>0</v>
      </c>
      <c r="BI196" s="214">
        <f t="shared" si="38"/>
        <v>0</v>
      </c>
      <c r="BJ196" s="14" t="s">
        <v>82</v>
      </c>
      <c r="BK196" s="214">
        <f t="shared" si="39"/>
        <v>0</v>
      </c>
      <c r="BL196" s="14" t="s">
        <v>126</v>
      </c>
      <c r="BM196" s="213" t="s">
        <v>499</v>
      </c>
    </row>
    <row r="197" spans="1:65" s="2" customFormat="1" ht="21.75" customHeight="1">
      <c r="A197" s="31"/>
      <c r="B197" s="32"/>
      <c r="C197" s="201" t="s">
        <v>500</v>
      </c>
      <c r="D197" s="201" t="s">
        <v>122</v>
      </c>
      <c r="E197" s="202" t="s">
        <v>501</v>
      </c>
      <c r="F197" s="203" t="s">
        <v>502</v>
      </c>
      <c r="G197" s="204" t="s">
        <v>131</v>
      </c>
      <c r="H197" s="205">
        <v>1</v>
      </c>
      <c r="I197" s="206"/>
      <c r="J197" s="207">
        <f t="shared" si="30"/>
        <v>0</v>
      </c>
      <c r="K197" s="208"/>
      <c r="L197" s="36"/>
      <c r="M197" s="209" t="s">
        <v>1</v>
      </c>
      <c r="N197" s="210" t="s">
        <v>39</v>
      </c>
      <c r="O197" s="68"/>
      <c r="P197" s="211">
        <f t="shared" si="31"/>
        <v>0</v>
      </c>
      <c r="Q197" s="211">
        <v>2.5020000000000001E-2</v>
      </c>
      <c r="R197" s="211">
        <f t="shared" si="32"/>
        <v>2.5020000000000001E-2</v>
      </c>
      <c r="S197" s="211">
        <v>0</v>
      </c>
      <c r="T197" s="212">
        <f t="shared" si="3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3" t="s">
        <v>126</v>
      </c>
      <c r="AT197" s="213" t="s">
        <v>122</v>
      </c>
      <c r="AU197" s="213" t="s">
        <v>84</v>
      </c>
      <c r="AY197" s="14" t="s">
        <v>119</v>
      </c>
      <c r="BE197" s="214">
        <f t="shared" si="34"/>
        <v>0</v>
      </c>
      <c r="BF197" s="214">
        <f t="shared" si="35"/>
        <v>0</v>
      </c>
      <c r="BG197" s="214">
        <f t="shared" si="36"/>
        <v>0</v>
      </c>
      <c r="BH197" s="214">
        <f t="shared" si="37"/>
        <v>0</v>
      </c>
      <c r="BI197" s="214">
        <f t="shared" si="38"/>
        <v>0</v>
      </c>
      <c r="BJ197" s="14" t="s">
        <v>82</v>
      </c>
      <c r="BK197" s="214">
        <f t="shared" si="39"/>
        <v>0</v>
      </c>
      <c r="BL197" s="14" t="s">
        <v>126</v>
      </c>
      <c r="BM197" s="213" t="s">
        <v>503</v>
      </c>
    </row>
    <row r="198" spans="1:65" s="2" customFormat="1" ht="21.75" customHeight="1">
      <c r="A198" s="31"/>
      <c r="B198" s="32"/>
      <c r="C198" s="201" t="s">
        <v>504</v>
      </c>
      <c r="D198" s="201" t="s">
        <v>122</v>
      </c>
      <c r="E198" s="202" t="s">
        <v>505</v>
      </c>
      <c r="F198" s="203" t="s">
        <v>506</v>
      </c>
      <c r="G198" s="204" t="s">
        <v>131</v>
      </c>
      <c r="H198" s="205">
        <v>2</v>
      </c>
      <c r="I198" s="206"/>
      <c r="J198" s="207">
        <f t="shared" si="30"/>
        <v>0</v>
      </c>
      <c r="K198" s="208"/>
      <c r="L198" s="36"/>
      <c r="M198" s="209" t="s">
        <v>1</v>
      </c>
      <c r="N198" s="210" t="s">
        <v>39</v>
      </c>
      <c r="O198" s="68"/>
      <c r="P198" s="211">
        <f t="shared" si="31"/>
        <v>0</v>
      </c>
      <c r="Q198" s="211">
        <v>2.828E-2</v>
      </c>
      <c r="R198" s="211">
        <f t="shared" si="32"/>
        <v>5.6559999999999999E-2</v>
      </c>
      <c r="S198" s="211">
        <v>0</v>
      </c>
      <c r="T198" s="212">
        <f t="shared" si="3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3" t="s">
        <v>126</v>
      </c>
      <c r="AT198" s="213" t="s">
        <v>122</v>
      </c>
      <c r="AU198" s="213" t="s">
        <v>84</v>
      </c>
      <c r="AY198" s="14" t="s">
        <v>119</v>
      </c>
      <c r="BE198" s="214">
        <f t="shared" si="34"/>
        <v>0</v>
      </c>
      <c r="BF198" s="214">
        <f t="shared" si="35"/>
        <v>0</v>
      </c>
      <c r="BG198" s="214">
        <f t="shared" si="36"/>
        <v>0</v>
      </c>
      <c r="BH198" s="214">
        <f t="shared" si="37"/>
        <v>0</v>
      </c>
      <c r="BI198" s="214">
        <f t="shared" si="38"/>
        <v>0</v>
      </c>
      <c r="BJ198" s="14" t="s">
        <v>82</v>
      </c>
      <c r="BK198" s="214">
        <f t="shared" si="39"/>
        <v>0</v>
      </c>
      <c r="BL198" s="14" t="s">
        <v>126</v>
      </c>
      <c r="BM198" s="213" t="s">
        <v>507</v>
      </c>
    </row>
    <row r="199" spans="1:65" s="2" customFormat="1" ht="21.75" customHeight="1">
      <c r="A199" s="31"/>
      <c r="B199" s="32"/>
      <c r="C199" s="201" t="s">
        <v>508</v>
      </c>
      <c r="D199" s="201" t="s">
        <v>122</v>
      </c>
      <c r="E199" s="202" t="s">
        <v>509</v>
      </c>
      <c r="F199" s="203" t="s">
        <v>510</v>
      </c>
      <c r="G199" s="204" t="s">
        <v>131</v>
      </c>
      <c r="H199" s="205">
        <v>1</v>
      </c>
      <c r="I199" s="206"/>
      <c r="J199" s="207">
        <f t="shared" si="30"/>
        <v>0</v>
      </c>
      <c r="K199" s="208"/>
      <c r="L199" s="36"/>
      <c r="M199" s="209" t="s">
        <v>1</v>
      </c>
      <c r="N199" s="210" t="s">
        <v>39</v>
      </c>
      <c r="O199" s="68"/>
      <c r="P199" s="211">
        <f t="shared" si="31"/>
        <v>0</v>
      </c>
      <c r="Q199" s="211">
        <v>3.1539999999999999E-2</v>
      </c>
      <c r="R199" s="211">
        <f t="shared" si="32"/>
        <v>3.1539999999999999E-2</v>
      </c>
      <c r="S199" s="211">
        <v>0</v>
      </c>
      <c r="T199" s="212">
        <f t="shared" si="3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13" t="s">
        <v>126</v>
      </c>
      <c r="AT199" s="213" t="s">
        <v>122</v>
      </c>
      <c r="AU199" s="213" t="s">
        <v>84</v>
      </c>
      <c r="AY199" s="14" t="s">
        <v>119</v>
      </c>
      <c r="BE199" s="214">
        <f t="shared" si="34"/>
        <v>0</v>
      </c>
      <c r="BF199" s="214">
        <f t="shared" si="35"/>
        <v>0</v>
      </c>
      <c r="BG199" s="214">
        <f t="shared" si="36"/>
        <v>0</v>
      </c>
      <c r="BH199" s="214">
        <f t="shared" si="37"/>
        <v>0</v>
      </c>
      <c r="BI199" s="214">
        <f t="shared" si="38"/>
        <v>0</v>
      </c>
      <c r="BJ199" s="14" t="s">
        <v>82</v>
      </c>
      <c r="BK199" s="214">
        <f t="shared" si="39"/>
        <v>0</v>
      </c>
      <c r="BL199" s="14" t="s">
        <v>126</v>
      </c>
      <c r="BM199" s="213" t="s">
        <v>511</v>
      </c>
    </row>
    <row r="200" spans="1:65" s="2" customFormat="1" ht="33" customHeight="1">
      <c r="A200" s="31"/>
      <c r="B200" s="32"/>
      <c r="C200" s="201" t="s">
        <v>512</v>
      </c>
      <c r="D200" s="201" t="s">
        <v>122</v>
      </c>
      <c r="E200" s="202" t="s">
        <v>513</v>
      </c>
      <c r="F200" s="203" t="s">
        <v>514</v>
      </c>
      <c r="G200" s="204" t="s">
        <v>131</v>
      </c>
      <c r="H200" s="205">
        <v>1</v>
      </c>
      <c r="I200" s="206"/>
      <c r="J200" s="207">
        <f t="shared" si="30"/>
        <v>0</v>
      </c>
      <c r="K200" s="208"/>
      <c r="L200" s="36"/>
      <c r="M200" s="209" t="s">
        <v>1</v>
      </c>
      <c r="N200" s="210" t="s">
        <v>39</v>
      </c>
      <c r="O200" s="68"/>
      <c r="P200" s="211">
        <f t="shared" si="31"/>
        <v>0</v>
      </c>
      <c r="Q200" s="211">
        <v>3.4799999999999998E-2</v>
      </c>
      <c r="R200" s="211">
        <f t="shared" si="32"/>
        <v>3.4799999999999998E-2</v>
      </c>
      <c r="S200" s="211">
        <v>0</v>
      </c>
      <c r="T200" s="212">
        <f t="shared" si="3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13" t="s">
        <v>126</v>
      </c>
      <c r="AT200" s="213" t="s">
        <v>122</v>
      </c>
      <c r="AU200" s="213" t="s">
        <v>84</v>
      </c>
      <c r="AY200" s="14" t="s">
        <v>119</v>
      </c>
      <c r="BE200" s="214">
        <f t="shared" si="34"/>
        <v>0</v>
      </c>
      <c r="BF200" s="214">
        <f t="shared" si="35"/>
        <v>0</v>
      </c>
      <c r="BG200" s="214">
        <f t="shared" si="36"/>
        <v>0</v>
      </c>
      <c r="BH200" s="214">
        <f t="shared" si="37"/>
        <v>0</v>
      </c>
      <c r="BI200" s="214">
        <f t="shared" si="38"/>
        <v>0</v>
      </c>
      <c r="BJ200" s="14" t="s">
        <v>82</v>
      </c>
      <c r="BK200" s="214">
        <f t="shared" si="39"/>
        <v>0</v>
      </c>
      <c r="BL200" s="14" t="s">
        <v>126</v>
      </c>
      <c r="BM200" s="213" t="s">
        <v>515</v>
      </c>
    </row>
    <row r="201" spans="1:65" s="2" customFormat="1" ht="33" customHeight="1">
      <c r="A201" s="31"/>
      <c r="B201" s="32"/>
      <c r="C201" s="201" t="s">
        <v>516</v>
      </c>
      <c r="D201" s="201" t="s">
        <v>122</v>
      </c>
      <c r="E201" s="202" t="s">
        <v>517</v>
      </c>
      <c r="F201" s="203" t="s">
        <v>518</v>
      </c>
      <c r="G201" s="204" t="s">
        <v>131</v>
      </c>
      <c r="H201" s="205">
        <v>2</v>
      </c>
      <c r="I201" s="206"/>
      <c r="J201" s="207">
        <f t="shared" si="30"/>
        <v>0</v>
      </c>
      <c r="K201" s="208"/>
      <c r="L201" s="36"/>
      <c r="M201" s="209" t="s">
        <v>1</v>
      </c>
      <c r="N201" s="210" t="s">
        <v>39</v>
      </c>
      <c r="O201" s="68"/>
      <c r="P201" s="211">
        <f t="shared" si="31"/>
        <v>0</v>
      </c>
      <c r="Q201" s="211">
        <v>4.1320000000000003E-2</v>
      </c>
      <c r="R201" s="211">
        <f t="shared" si="32"/>
        <v>8.2640000000000005E-2</v>
      </c>
      <c r="S201" s="211">
        <v>0</v>
      </c>
      <c r="T201" s="212">
        <f t="shared" si="3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13" t="s">
        <v>126</v>
      </c>
      <c r="AT201" s="213" t="s">
        <v>122</v>
      </c>
      <c r="AU201" s="213" t="s">
        <v>84</v>
      </c>
      <c r="AY201" s="14" t="s">
        <v>119</v>
      </c>
      <c r="BE201" s="214">
        <f t="shared" si="34"/>
        <v>0</v>
      </c>
      <c r="BF201" s="214">
        <f t="shared" si="35"/>
        <v>0</v>
      </c>
      <c r="BG201" s="214">
        <f t="shared" si="36"/>
        <v>0</v>
      </c>
      <c r="BH201" s="214">
        <f t="shared" si="37"/>
        <v>0</v>
      </c>
      <c r="BI201" s="214">
        <f t="shared" si="38"/>
        <v>0</v>
      </c>
      <c r="BJ201" s="14" t="s">
        <v>82</v>
      </c>
      <c r="BK201" s="214">
        <f t="shared" si="39"/>
        <v>0</v>
      </c>
      <c r="BL201" s="14" t="s">
        <v>126</v>
      </c>
      <c r="BM201" s="213" t="s">
        <v>519</v>
      </c>
    </row>
    <row r="202" spans="1:65" s="2" customFormat="1" ht="33" customHeight="1">
      <c r="A202" s="31"/>
      <c r="B202" s="32"/>
      <c r="C202" s="201" t="s">
        <v>520</v>
      </c>
      <c r="D202" s="201" t="s">
        <v>122</v>
      </c>
      <c r="E202" s="202" t="s">
        <v>521</v>
      </c>
      <c r="F202" s="203" t="s">
        <v>522</v>
      </c>
      <c r="G202" s="204" t="s">
        <v>131</v>
      </c>
      <c r="H202" s="205">
        <v>1</v>
      </c>
      <c r="I202" s="206"/>
      <c r="J202" s="207">
        <f t="shared" si="30"/>
        <v>0</v>
      </c>
      <c r="K202" s="208"/>
      <c r="L202" s="36"/>
      <c r="M202" s="209" t="s">
        <v>1</v>
      </c>
      <c r="N202" s="210" t="s">
        <v>39</v>
      </c>
      <c r="O202" s="68"/>
      <c r="P202" s="211">
        <f t="shared" si="31"/>
        <v>0</v>
      </c>
      <c r="Q202" s="211">
        <v>6.6879999999999995E-2</v>
      </c>
      <c r="R202" s="211">
        <f t="shared" si="32"/>
        <v>6.6879999999999995E-2</v>
      </c>
      <c r="S202" s="211">
        <v>0</v>
      </c>
      <c r="T202" s="212">
        <f t="shared" si="3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13" t="s">
        <v>126</v>
      </c>
      <c r="AT202" s="213" t="s">
        <v>122</v>
      </c>
      <c r="AU202" s="213" t="s">
        <v>84</v>
      </c>
      <c r="AY202" s="14" t="s">
        <v>119</v>
      </c>
      <c r="BE202" s="214">
        <f t="shared" si="34"/>
        <v>0</v>
      </c>
      <c r="BF202" s="214">
        <f t="shared" si="35"/>
        <v>0</v>
      </c>
      <c r="BG202" s="214">
        <f t="shared" si="36"/>
        <v>0</v>
      </c>
      <c r="BH202" s="214">
        <f t="shared" si="37"/>
        <v>0</v>
      </c>
      <c r="BI202" s="214">
        <f t="shared" si="38"/>
        <v>0</v>
      </c>
      <c r="BJ202" s="14" t="s">
        <v>82</v>
      </c>
      <c r="BK202" s="214">
        <f t="shared" si="39"/>
        <v>0</v>
      </c>
      <c r="BL202" s="14" t="s">
        <v>126</v>
      </c>
      <c r="BM202" s="213" t="s">
        <v>523</v>
      </c>
    </row>
    <row r="203" spans="1:65" s="2" customFormat="1" ht="33" customHeight="1">
      <c r="A203" s="31"/>
      <c r="B203" s="32"/>
      <c r="C203" s="201" t="s">
        <v>524</v>
      </c>
      <c r="D203" s="201" t="s">
        <v>122</v>
      </c>
      <c r="E203" s="202" t="s">
        <v>525</v>
      </c>
      <c r="F203" s="203" t="s">
        <v>526</v>
      </c>
      <c r="G203" s="204" t="s">
        <v>131</v>
      </c>
      <c r="H203" s="205">
        <v>1</v>
      </c>
      <c r="I203" s="206"/>
      <c r="J203" s="207">
        <f t="shared" si="30"/>
        <v>0</v>
      </c>
      <c r="K203" s="208"/>
      <c r="L203" s="36"/>
      <c r="M203" s="209" t="s">
        <v>1</v>
      </c>
      <c r="N203" s="210" t="s">
        <v>39</v>
      </c>
      <c r="O203" s="68"/>
      <c r="P203" s="211">
        <f t="shared" si="31"/>
        <v>0</v>
      </c>
      <c r="Q203" s="211">
        <v>6.9159999999999999E-2</v>
      </c>
      <c r="R203" s="211">
        <f t="shared" si="32"/>
        <v>6.9159999999999999E-2</v>
      </c>
      <c r="S203" s="211">
        <v>0</v>
      </c>
      <c r="T203" s="212">
        <f t="shared" si="3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3" t="s">
        <v>126</v>
      </c>
      <c r="AT203" s="213" t="s">
        <v>122</v>
      </c>
      <c r="AU203" s="213" t="s">
        <v>84</v>
      </c>
      <c r="AY203" s="14" t="s">
        <v>119</v>
      </c>
      <c r="BE203" s="214">
        <f t="shared" si="34"/>
        <v>0</v>
      </c>
      <c r="BF203" s="214">
        <f t="shared" si="35"/>
        <v>0</v>
      </c>
      <c r="BG203" s="214">
        <f t="shared" si="36"/>
        <v>0</v>
      </c>
      <c r="BH203" s="214">
        <f t="shared" si="37"/>
        <v>0</v>
      </c>
      <c r="BI203" s="214">
        <f t="shared" si="38"/>
        <v>0</v>
      </c>
      <c r="BJ203" s="14" t="s">
        <v>82</v>
      </c>
      <c r="BK203" s="214">
        <f t="shared" si="39"/>
        <v>0</v>
      </c>
      <c r="BL203" s="14" t="s">
        <v>126</v>
      </c>
      <c r="BM203" s="213" t="s">
        <v>527</v>
      </c>
    </row>
    <row r="204" spans="1:65" s="2" customFormat="1" ht="33" customHeight="1">
      <c r="A204" s="31"/>
      <c r="B204" s="32"/>
      <c r="C204" s="201" t="s">
        <v>528</v>
      </c>
      <c r="D204" s="201" t="s">
        <v>122</v>
      </c>
      <c r="E204" s="202" t="s">
        <v>529</v>
      </c>
      <c r="F204" s="203" t="s">
        <v>530</v>
      </c>
      <c r="G204" s="204" t="s">
        <v>131</v>
      </c>
      <c r="H204" s="205">
        <v>1</v>
      </c>
      <c r="I204" s="206"/>
      <c r="J204" s="207">
        <f t="shared" si="30"/>
        <v>0</v>
      </c>
      <c r="K204" s="208"/>
      <c r="L204" s="36"/>
      <c r="M204" s="209" t="s">
        <v>1</v>
      </c>
      <c r="N204" s="210" t="s">
        <v>39</v>
      </c>
      <c r="O204" s="68"/>
      <c r="P204" s="211">
        <f t="shared" si="31"/>
        <v>0</v>
      </c>
      <c r="Q204" s="211">
        <v>8.0320000000000003E-2</v>
      </c>
      <c r="R204" s="211">
        <f t="shared" si="32"/>
        <v>8.0320000000000003E-2</v>
      </c>
      <c r="S204" s="211">
        <v>0</v>
      </c>
      <c r="T204" s="212">
        <f t="shared" si="3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13" t="s">
        <v>126</v>
      </c>
      <c r="AT204" s="213" t="s">
        <v>122</v>
      </c>
      <c r="AU204" s="213" t="s">
        <v>84</v>
      </c>
      <c r="AY204" s="14" t="s">
        <v>119</v>
      </c>
      <c r="BE204" s="214">
        <f t="shared" si="34"/>
        <v>0</v>
      </c>
      <c r="BF204" s="214">
        <f t="shared" si="35"/>
        <v>0</v>
      </c>
      <c r="BG204" s="214">
        <f t="shared" si="36"/>
        <v>0</v>
      </c>
      <c r="BH204" s="214">
        <f t="shared" si="37"/>
        <v>0</v>
      </c>
      <c r="BI204" s="214">
        <f t="shared" si="38"/>
        <v>0</v>
      </c>
      <c r="BJ204" s="14" t="s">
        <v>82</v>
      </c>
      <c r="BK204" s="214">
        <f t="shared" si="39"/>
        <v>0</v>
      </c>
      <c r="BL204" s="14" t="s">
        <v>126</v>
      </c>
      <c r="BM204" s="213" t="s">
        <v>531</v>
      </c>
    </row>
    <row r="205" spans="1:65" s="2" customFormat="1" ht="33" customHeight="1">
      <c r="A205" s="31"/>
      <c r="B205" s="32"/>
      <c r="C205" s="201" t="s">
        <v>532</v>
      </c>
      <c r="D205" s="201" t="s">
        <v>122</v>
      </c>
      <c r="E205" s="202" t="s">
        <v>533</v>
      </c>
      <c r="F205" s="203" t="s">
        <v>534</v>
      </c>
      <c r="G205" s="204" t="s">
        <v>131</v>
      </c>
      <c r="H205" s="205">
        <v>2</v>
      </c>
      <c r="I205" s="206"/>
      <c r="J205" s="207">
        <f t="shared" si="30"/>
        <v>0</v>
      </c>
      <c r="K205" s="208"/>
      <c r="L205" s="36"/>
      <c r="M205" s="209" t="s">
        <v>1</v>
      </c>
      <c r="N205" s="210" t="s">
        <v>39</v>
      </c>
      <c r="O205" s="68"/>
      <c r="P205" s="211">
        <f t="shared" si="31"/>
        <v>0</v>
      </c>
      <c r="Q205" s="211">
        <v>7.3749999999999996E-2</v>
      </c>
      <c r="R205" s="211">
        <f t="shared" si="32"/>
        <v>0.14749999999999999</v>
      </c>
      <c r="S205" s="211">
        <v>0</v>
      </c>
      <c r="T205" s="212">
        <f t="shared" si="3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13" t="s">
        <v>126</v>
      </c>
      <c r="AT205" s="213" t="s">
        <v>122</v>
      </c>
      <c r="AU205" s="213" t="s">
        <v>84</v>
      </c>
      <c r="AY205" s="14" t="s">
        <v>119</v>
      </c>
      <c r="BE205" s="214">
        <f t="shared" si="34"/>
        <v>0</v>
      </c>
      <c r="BF205" s="214">
        <f t="shared" si="35"/>
        <v>0</v>
      </c>
      <c r="BG205" s="214">
        <f t="shared" si="36"/>
        <v>0</v>
      </c>
      <c r="BH205" s="214">
        <f t="shared" si="37"/>
        <v>0</v>
      </c>
      <c r="BI205" s="214">
        <f t="shared" si="38"/>
        <v>0</v>
      </c>
      <c r="BJ205" s="14" t="s">
        <v>82</v>
      </c>
      <c r="BK205" s="214">
        <f t="shared" si="39"/>
        <v>0</v>
      </c>
      <c r="BL205" s="14" t="s">
        <v>126</v>
      </c>
      <c r="BM205" s="213" t="s">
        <v>535</v>
      </c>
    </row>
    <row r="206" spans="1:65" s="2" customFormat="1" ht="33" customHeight="1">
      <c r="A206" s="31"/>
      <c r="B206" s="32"/>
      <c r="C206" s="201" t="s">
        <v>536</v>
      </c>
      <c r="D206" s="201" t="s">
        <v>122</v>
      </c>
      <c r="E206" s="202" t="s">
        <v>537</v>
      </c>
      <c r="F206" s="203" t="s">
        <v>538</v>
      </c>
      <c r="G206" s="204" t="s">
        <v>131</v>
      </c>
      <c r="H206" s="205">
        <v>1</v>
      </c>
      <c r="I206" s="206"/>
      <c r="J206" s="207">
        <f t="shared" si="30"/>
        <v>0</v>
      </c>
      <c r="K206" s="208"/>
      <c r="L206" s="36"/>
      <c r="M206" s="209" t="s">
        <v>1</v>
      </c>
      <c r="N206" s="210" t="s">
        <v>39</v>
      </c>
      <c r="O206" s="68"/>
      <c r="P206" s="211">
        <f t="shared" si="31"/>
        <v>0</v>
      </c>
      <c r="Q206" s="211">
        <v>8.1699999999999995E-2</v>
      </c>
      <c r="R206" s="211">
        <f t="shared" si="32"/>
        <v>8.1699999999999995E-2</v>
      </c>
      <c r="S206" s="211">
        <v>0</v>
      </c>
      <c r="T206" s="212">
        <f t="shared" si="3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3" t="s">
        <v>126</v>
      </c>
      <c r="AT206" s="213" t="s">
        <v>122</v>
      </c>
      <c r="AU206" s="213" t="s">
        <v>84</v>
      </c>
      <c r="AY206" s="14" t="s">
        <v>119</v>
      </c>
      <c r="BE206" s="214">
        <f t="shared" si="34"/>
        <v>0</v>
      </c>
      <c r="BF206" s="214">
        <f t="shared" si="35"/>
        <v>0</v>
      </c>
      <c r="BG206" s="214">
        <f t="shared" si="36"/>
        <v>0</v>
      </c>
      <c r="BH206" s="214">
        <f t="shared" si="37"/>
        <v>0</v>
      </c>
      <c r="BI206" s="214">
        <f t="shared" si="38"/>
        <v>0</v>
      </c>
      <c r="BJ206" s="14" t="s">
        <v>82</v>
      </c>
      <c r="BK206" s="214">
        <f t="shared" si="39"/>
        <v>0</v>
      </c>
      <c r="BL206" s="14" t="s">
        <v>126</v>
      </c>
      <c r="BM206" s="213" t="s">
        <v>539</v>
      </c>
    </row>
    <row r="207" spans="1:65" s="2" customFormat="1" ht="33" customHeight="1">
      <c r="A207" s="31"/>
      <c r="B207" s="32"/>
      <c r="C207" s="201" t="s">
        <v>540</v>
      </c>
      <c r="D207" s="201" t="s">
        <v>122</v>
      </c>
      <c r="E207" s="202" t="s">
        <v>541</v>
      </c>
      <c r="F207" s="203" t="s">
        <v>542</v>
      </c>
      <c r="G207" s="204" t="s">
        <v>131</v>
      </c>
      <c r="H207" s="205">
        <v>4</v>
      </c>
      <c r="I207" s="206"/>
      <c r="J207" s="207">
        <f t="shared" si="30"/>
        <v>0</v>
      </c>
      <c r="K207" s="208"/>
      <c r="L207" s="36"/>
      <c r="M207" s="209" t="s">
        <v>1</v>
      </c>
      <c r="N207" s="210" t="s">
        <v>39</v>
      </c>
      <c r="O207" s="68"/>
      <c r="P207" s="211">
        <f t="shared" si="31"/>
        <v>0</v>
      </c>
      <c r="Q207" s="211">
        <v>3.4799999999999998E-2</v>
      </c>
      <c r="R207" s="211">
        <f t="shared" si="32"/>
        <v>0.13919999999999999</v>
      </c>
      <c r="S207" s="211">
        <v>0</v>
      </c>
      <c r="T207" s="212">
        <f t="shared" si="3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13" t="s">
        <v>126</v>
      </c>
      <c r="AT207" s="213" t="s">
        <v>122</v>
      </c>
      <c r="AU207" s="213" t="s">
        <v>84</v>
      </c>
      <c r="AY207" s="14" t="s">
        <v>119</v>
      </c>
      <c r="BE207" s="214">
        <f t="shared" si="34"/>
        <v>0</v>
      </c>
      <c r="BF207" s="214">
        <f t="shared" si="35"/>
        <v>0</v>
      </c>
      <c r="BG207" s="214">
        <f t="shared" si="36"/>
        <v>0</v>
      </c>
      <c r="BH207" s="214">
        <f t="shared" si="37"/>
        <v>0</v>
      </c>
      <c r="BI207" s="214">
        <f t="shared" si="38"/>
        <v>0</v>
      </c>
      <c r="BJ207" s="14" t="s">
        <v>82</v>
      </c>
      <c r="BK207" s="214">
        <f t="shared" si="39"/>
        <v>0</v>
      </c>
      <c r="BL207" s="14" t="s">
        <v>126</v>
      </c>
      <c r="BM207" s="213" t="s">
        <v>543</v>
      </c>
    </row>
    <row r="208" spans="1:65" s="2" customFormat="1" ht="21.75" customHeight="1">
      <c r="A208" s="31"/>
      <c r="B208" s="32"/>
      <c r="C208" s="201" t="s">
        <v>544</v>
      </c>
      <c r="D208" s="201" t="s">
        <v>122</v>
      </c>
      <c r="E208" s="202" t="s">
        <v>545</v>
      </c>
      <c r="F208" s="203" t="s">
        <v>546</v>
      </c>
      <c r="G208" s="204" t="s">
        <v>131</v>
      </c>
      <c r="H208" s="205">
        <v>3</v>
      </c>
      <c r="I208" s="206"/>
      <c r="J208" s="207">
        <f t="shared" si="30"/>
        <v>0</v>
      </c>
      <c r="K208" s="208"/>
      <c r="L208" s="36"/>
      <c r="M208" s="209" t="s">
        <v>1</v>
      </c>
      <c r="N208" s="210" t="s">
        <v>39</v>
      </c>
      <c r="O208" s="68"/>
      <c r="P208" s="211">
        <f t="shared" si="31"/>
        <v>0</v>
      </c>
      <c r="Q208" s="211">
        <v>4.1320000000000003E-2</v>
      </c>
      <c r="R208" s="211">
        <f t="shared" si="32"/>
        <v>0.12396000000000001</v>
      </c>
      <c r="S208" s="211">
        <v>0</v>
      </c>
      <c r="T208" s="212">
        <f t="shared" si="3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3" t="s">
        <v>126</v>
      </c>
      <c r="AT208" s="213" t="s">
        <v>122</v>
      </c>
      <c r="AU208" s="213" t="s">
        <v>84</v>
      </c>
      <c r="AY208" s="14" t="s">
        <v>119</v>
      </c>
      <c r="BE208" s="214">
        <f t="shared" si="34"/>
        <v>0</v>
      </c>
      <c r="BF208" s="214">
        <f t="shared" si="35"/>
        <v>0</v>
      </c>
      <c r="BG208" s="214">
        <f t="shared" si="36"/>
        <v>0</v>
      </c>
      <c r="BH208" s="214">
        <f t="shared" si="37"/>
        <v>0</v>
      </c>
      <c r="BI208" s="214">
        <f t="shared" si="38"/>
        <v>0</v>
      </c>
      <c r="BJ208" s="14" t="s">
        <v>82</v>
      </c>
      <c r="BK208" s="214">
        <f t="shared" si="39"/>
        <v>0</v>
      </c>
      <c r="BL208" s="14" t="s">
        <v>126</v>
      </c>
      <c r="BM208" s="213" t="s">
        <v>547</v>
      </c>
    </row>
    <row r="209" spans="1:65" s="2" customFormat="1" ht="33" customHeight="1">
      <c r="A209" s="31"/>
      <c r="B209" s="32"/>
      <c r="C209" s="201" t="s">
        <v>548</v>
      </c>
      <c r="D209" s="201" t="s">
        <v>122</v>
      </c>
      <c r="E209" s="202" t="s">
        <v>549</v>
      </c>
      <c r="F209" s="203" t="s">
        <v>550</v>
      </c>
      <c r="G209" s="204" t="s">
        <v>131</v>
      </c>
      <c r="H209" s="205">
        <v>1</v>
      </c>
      <c r="I209" s="206"/>
      <c r="J209" s="207">
        <f t="shared" si="30"/>
        <v>0</v>
      </c>
      <c r="K209" s="208"/>
      <c r="L209" s="36"/>
      <c r="M209" s="209" t="s">
        <v>1</v>
      </c>
      <c r="N209" s="210" t="s">
        <v>39</v>
      </c>
      <c r="O209" s="68"/>
      <c r="P209" s="211">
        <f t="shared" si="31"/>
        <v>0</v>
      </c>
      <c r="Q209" s="211">
        <v>6.198E-2</v>
      </c>
      <c r="R209" s="211">
        <f t="shared" si="32"/>
        <v>6.198E-2</v>
      </c>
      <c r="S209" s="211">
        <v>0</v>
      </c>
      <c r="T209" s="212">
        <f t="shared" si="3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13" t="s">
        <v>126</v>
      </c>
      <c r="AT209" s="213" t="s">
        <v>122</v>
      </c>
      <c r="AU209" s="213" t="s">
        <v>84</v>
      </c>
      <c r="AY209" s="14" t="s">
        <v>119</v>
      </c>
      <c r="BE209" s="214">
        <f t="shared" si="34"/>
        <v>0</v>
      </c>
      <c r="BF209" s="214">
        <f t="shared" si="35"/>
        <v>0</v>
      </c>
      <c r="BG209" s="214">
        <f t="shared" si="36"/>
        <v>0</v>
      </c>
      <c r="BH209" s="214">
        <f t="shared" si="37"/>
        <v>0</v>
      </c>
      <c r="BI209" s="214">
        <f t="shared" si="38"/>
        <v>0</v>
      </c>
      <c r="BJ209" s="14" t="s">
        <v>82</v>
      </c>
      <c r="BK209" s="214">
        <f t="shared" si="39"/>
        <v>0</v>
      </c>
      <c r="BL209" s="14" t="s">
        <v>126</v>
      </c>
      <c r="BM209" s="213" t="s">
        <v>551</v>
      </c>
    </row>
    <row r="210" spans="1:65" s="2" customFormat="1" ht="33" customHeight="1">
      <c r="A210" s="31"/>
      <c r="B210" s="32"/>
      <c r="C210" s="201" t="s">
        <v>552</v>
      </c>
      <c r="D210" s="201" t="s">
        <v>122</v>
      </c>
      <c r="E210" s="202" t="s">
        <v>553</v>
      </c>
      <c r="F210" s="203" t="s">
        <v>554</v>
      </c>
      <c r="G210" s="204" t="s">
        <v>131</v>
      </c>
      <c r="H210" s="205">
        <v>4</v>
      </c>
      <c r="I210" s="206"/>
      <c r="J210" s="207">
        <f t="shared" si="30"/>
        <v>0</v>
      </c>
      <c r="K210" s="208"/>
      <c r="L210" s="36"/>
      <c r="M210" s="209" t="s">
        <v>1</v>
      </c>
      <c r="N210" s="210" t="s">
        <v>39</v>
      </c>
      <c r="O210" s="68"/>
      <c r="P210" s="211">
        <f t="shared" si="31"/>
        <v>0</v>
      </c>
      <c r="Q210" s="211">
        <v>5.8000000000000003E-2</v>
      </c>
      <c r="R210" s="211">
        <f t="shared" si="32"/>
        <v>0.23200000000000001</v>
      </c>
      <c r="S210" s="211">
        <v>0</v>
      </c>
      <c r="T210" s="212">
        <f t="shared" si="3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13" t="s">
        <v>126</v>
      </c>
      <c r="AT210" s="213" t="s">
        <v>122</v>
      </c>
      <c r="AU210" s="213" t="s">
        <v>84</v>
      </c>
      <c r="AY210" s="14" t="s">
        <v>119</v>
      </c>
      <c r="BE210" s="214">
        <f t="shared" si="34"/>
        <v>0</v>
      </c>
      <c r="BF210" s="214">
        <f t="shared" si="35"/>
        <v>0</v>
      </c>
      <c r="BG210" s="214">
        <f t="shared" si="36"/>
        <v>0</v>
      </c>
      <c r="BH210" s="214">
        <f t="shared" si="37"/>
        <v>0</v>
      </c>
      <c r="BI210" s="214">
        <f t="shared" si="38"/>
        <v>0</v>
      </c>
      <c r="BJ210" s="14" t="s">
        <v>82</v>
      </c>
      <c r="BK210" s="214">
        <f t="shared" si="39"/>
        <v>0</v>
      </c>
      <c r="BL210" s="14" t="s">
        <v>126</v>
      </c>
      <c r="BM210" s="213" t="s">
        <v>555</v>
      </c>
    </row>
    <row r="211" spans="1:65" s="2" customFormat="1" ht="33" customHeight="1">
      <c r="A211" s="31"/>
      <c r="B211" s="32"/>
      <c r="C211" s="201" t="s">
        <v>556</v>
      </c>
      <c r="D211" s="201" t="s">
        <v>122</v>
      </c>
      <c r="E211" s="202" t="s">
        <v>557</v>
      </c>
      <c r="F211" s="203" t="s">
        <v>558</v>
      </c>
      <c r="G211" s="204" t="s">
        <v>131</v>
      </c>
      <c r="H211" s="205">
        <v>7</v>
      </c>
      <c r="I211" s="206"/>
      <c r="J211" s="207">
        <f t="shared" si="30"/>
        <v>0</v>
      </c>
      <c r="K211" s="208"/>
      <c r="L211" s="36"/>
      <c r="M211" s="209" t="s">
        <v>1</v>
      </c>
      <c r="N211" s="210" t="s">
        <v>39</v>
      </c>
      <c r="O211" s="68"/>
      <c r="P211" s="211">
        <f t="shared" si="31"/>
        <v>0</v>
      </c>
      <c r="Q211" s="211">
        <v>6.9159999999999999E-2</v>
      </c>
      <c r="R211" s="211">
        <f t="shared" si="32"/>
        <v>0.48411999999999999</v>
      </c>
      <c r="S211" s="211">
        <v>0</v>
      </c>
      <c r="T211" s="212">
        <f t="shared" si="3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3" t="s">
        <v>126</v>
      </c>
      <c r="AT211" s="213" t="s">
        <v>122</v>
      </c>
      <c r="AU211" s="213" t="s">
        <v>84</v>
      </c>
      <c r="AY211" s="14" t="s">
        <v>119</v>
      </c>
      <c r="BE211" s="214">
        <f t="shared" si="34"/>
        <v>0</v>
      </c>
      <c r="BF211" s="214">
        <f t="shared" si="35"/>
        <v>0</v>
      </c>
      <c r="BG211" s="214">
        <f t="shared" si="36"/>
        <v>0</v>
      </c>
      <c r="BH211" s="214">
        <f t="shared" si="37"/>
        <v>0</v>
      </c>
      <c r="BI211" s="214">
        <f t="shared" si="38"/>
        <v>0</v>
      </c>
      <c r="BJ211" s="14" t="s">
        <v>82</v>
      </c>
      <c r="BK211" s="214">
        <f t="shared" si="39"/>
        <v>0</v>
      </c>
      <c r="BL211" s="14" t="s">
        <v>126</v>
      </c>
      <c r="BM211" s="213" t="s">
        <v>559</v>
      </c>
    </row>
    <row r="212" spans="1:65" s="2" customFormat="1" ht="33" customHeight="1">
      <c r="A212" s="31"/>
      <c r="B212" s="32"/>
      <c r="C212" s="201" t="s">
        <v>560</v>
      </c>
      <c r="D212" s="201" t="s">
        <v>122</v>
      </c>
      <c r="E212" s="202" t="s">
        <v>561</v>
      </c>
      <c r="F212" s="203" t="s">
        <v>562</v>
      </c>
      <c r="G212" s="204" t="s">
        <v>131</v>
      </c>
      <c r="H212" s="205">
        <v>4</v>
      </c>
      <c r="I212" s="206"/>
      <c r="J212" s="207">
        <f t="shared" si="30"/>
        <v>0</v>
      </c>
      <c r="K212" s="208"/>
      <c r="L212" s="36"/>
      <c r="M212" s="209" t="s">
        <v>1</v>
      </c>
      <c r="N212" s="210" t="s">
        <v>39</v>
      </c>
      <c r="O212" s="68"/>
      <c r="P212" s="211">
        <f t="shared" si="31"/>
        <v>0</v>
      </c>
      <c r="Q212" s="211">
        <v>8.0320000000000003E-2</v>
      </c>
      <c r="R212" s="211">
        <f t="shared" si="32"/>
        <v>0.32128000000000001</v>
      </c>
      <c r="S212" s="211">
        <v>0</v>
      </c>
      <c r="T212" s="212">
        <f t="shared" si="3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13" t="s">
        <v>126</v>
      </c>
      <c r="AT212" s="213" t="s">
        <v>122</v>
      </c>
      <c r="AU212" s="213" t="s">
        <v>84</v>
      </c>
      <c r="AY212" s="14" t="s">
        <v>119</v>
      </c>
      <c r="BE212" s="214">
        <f t="shared" si="34"/>
        <v>0</v>
      </c>
      <c r="BF212" s="214">
        <f t="shared" si="35"/>
        <v>0</v>
      </c>
      <c r="BG212" s="214">
        <f t="shared" si="36"/>
        <v>0</v>
      </c>
      <c r="BH212" s="214">
        <f t="shared" si="37"/>
        <v>0</v>
      </c>
      <c r="BI212" s="214">
        <f t="shared" si="38"/>
        <v>0</v>
      </c>
      <c r="BJ212" s="14" t="s">
        <v>82</v>
      </c>
      <c r="BK212" s="214">
        <f t="shared" si="39"/>
        <v>0</v>
      </c>
      <c r="BL212" s="14" t="s">
        <v>126</v>
      </c>
      <c r="BM212" s="213" t="s">
        <v>563</v>
      </c>
    </row>
    <row r="213" spans="1:65" s="2" customFormat="1" ht="33" customHeight="1">
      <c r="A213" s="31"/>
      <c r="B213" s="32"/>
      <c r="C213" s="201" t="s">
        <v>564</v>
      </c>
      <c r="D213" s="201" t="s">
        <v>122</v>
      </c>
      <c r="E213" s="202" t="s">
        <v>565</v>
      </c>
      <c r="F213" s="203" t="s">
        <v>566</v>
      </c>
      <c r="G213" s="204" t="s">
        <v>131</v>
      </c>
      <c r="H213" s="205">
        <v>6</v>
      </c>
      <c r="I213" s="206"/>
      <c r="J213" s="207">
        <f t="shared" si="30"/>
        <v>0</v>
      </c>
      <c r="K213" s="208"/>
      <c r="L213" s="36"/>
      <c r="M213" s="209" t="s">
        <v>1</v>
      </c>
      <c r="N213" s="210" t="s">
        <v>39</v>
      </c>
      <c r="O213" s="68"/>
      <c r="P213" s="211">
        <f t="shared" si="31"/>
        <v>0</v>
      </c>
      <c r="Q213" s="211">
        <v>9.1480000000000006E-2</v>
      </c>
      <c r="R213" s="211">
        <f t="shared" si="32"/>
        <v>0.54888000000000003</v>
      </c>
      <c r="S213" s="211">
        <v>0</v>
      </c>
      <c r="T213" s="212">
        <f t="shared" si="3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13" t="s">
        <v>126</v>
      </c>
      <c r="AT213" s="213" t="s">
        <v>122</v>
      </c>
      <c r="AU213" s="213" t="s">
        <v>84</v>
      </c>
      <c r="AY213" s="14" t="s">
        <v>119</v>
      </c>
      <c r="BE213" s="214">
        <f t="shared" si="34"/>
        <v>0</v>
      </c>
      <c r="BF213" s="214">
        <f t="shared" si="35"/>
        <v>0</v>
      </c>
      <c r="BG213" s="214">
        <f t="shared" si="36"/>
        <v>0</v>
      </c>
      <c r="BH213" s="214">
        <f t="shared" si="37"/>
        <v>0</v>
      </c>
      <c r="BI213" s="214">
        <f t="shared" si="38"/>
        <v>0</v>
      </c>
      <c r="BJ213" s="14" t="s">
        <v>82</v>
      </c>
      <c r="BK213" s="214">
        <f t="shared" si="39"/>
        <v>0</v>
      </c>
      <c r="BL213" s="14" t="s">
        <v>126</v>
      </c>
      <c r="BM213" s="213" t="s">
        <v>567</v>
      </c>
    </row>
    <row r="214" spans="1:65" s="2" customFormat="1" ht="33" customHeight="1">
      <c r="A214" s="31"/>
      <c r="B214" s="32"/>
      <c r="C214" s="201" t="s">
        <v>568</v>
      </c>
      <c r="D214" s="201" t="s">
        <v>122</v>
      </c>
      <c r="E214" s="202" t="s">
        <v>569</v>
      </c>
      <c r="F214" s="203" t="s">
        <v>570</v>
      </c>
      <c r="G214" s="204" t="s">
        <v>131</v>
      </c>
      <c r="H214" s="205">
        <v>2</v>
      </c>
      <c r="I214" s="206"/>
      <c r="J214" s="207">
        <f t="shared" si="30"/>
        <v>0</v>
      </c>
      <c r="K214" s="208"/>
      <c r="L214" s="36"/>
      <c r="M214" s="209" t="s">
        <v>1</v>
      </c>
      <c r="N214" s="210" t="s">
        <v>39</v>
      </c>
      <c r="O214" s="68"/>
      <c r="P214" s="211">
        <f t="shared" si="31"/>
        <v>0</v>
      </c>
      <c r="Q214" s="211">
        <v>9.7600000000000006E-2</v>
      </c>
      <c r="R214" s="211">
        <f t="shared" si="32"/>
        <v>0.19520000000000001</v>
      </c>
      <c r="S214" s="211">
        <v>0</v>
      </c>
      <c r="T214" s="212">
        <f t="shared" si="3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13" t="s">
        <v>126</v>
      </c>
      <c r="AT214" s="213" t="s">
        <v>122</v>
      </c>
      <c r="AU214" s="213" t="s">
        <v>84</v>
      </c>
      <c r="AY214" s="14" t="s">
        <v>119</v>
      </c>
      <c r="BE214" s="214">
        <f t="shared" si="34"/>
        <v>0</v>
      </c>
      <c r="BF214" s="214">
        <f t="shared" si="35"/>
        <v>0</v>
      </c>
      <c r="BG214" s="214">
        <f t="shared" si="36"/>
        <v>0</v>
      </c>
      <c r="BH214" s="214">
        <f t="shared" si="37"/>
        <v>0</v>
      </c>
      <c r="BI214" s="214">
        <f t="shared" si="38"/>
        <v>0</v>
      </c>
      <c r="BJ214" s="14" t="s">
        <v>82</v>
      </c>
      <c r="BK214" s="214">
        <f t="shared" si="39"/>
        <v>0</v>
      </c>
      <c r="BL214" s="14" t="s">
        <v>126</v>
      </c>
      <c r="BM214" s="213" t="s">
        <v>571</v>
      </c>
    </row>
    <row r="215" spans="1:65" s="2" customFormat="1" ht="21.75" customHeight="1">
      <c r="A215" s="31"/>
      <c r="B215" s="32"/>
      <c r="C215" s="201" t="s">
        <v>572</v>
      </c>
      <c r="D215" s="201" t="s">
        <v>122</v>
      </c>
      <c r="E215" s="202" t="s">
        <v>573</v>
      </c>
      <c r="F215" s="203" t="s">
        <v>574</v>
      </c>
      <c r="G215" s="204" t="s">
        <v>131</v>
      </c>
      <c r="H215" s="205">
        <v>2</v>
      </c>
      <c r="I215" s="206"/>
      <c r="J215" s="207">
        <f t="shared" si="30"/>
        <v>0</v>
      </c>
      <c r="K215" s="208"/>
      <c r="L215" s="36"/>
      <c r="M215" s="209" t="s">
        <v>1</v>
      </c>
      <c r="N215" s="210" t="s">
        <v>39</v>
      </c>
      <c r="O215" s="68"/>
      <c r="P215" s="211">
        <f t="shared" si="31"/>
        <v>0</v>
      </c>
      <c r="Q215" s="211">
        <v>0</v>
      </c>
      <c r="R215" s="211">
        <f t="shared" si="32"/>
        <v>0</v>
      </c>
      <c r="S215" s="211">
        <v>0</v>
      </c>
      <c r="T215" s="212">
        <f t="shared" si="3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13" t="s">
        <v>126</v>
      </c>
      <c r="AT215" s="213" t="s">
        <v>122</v>
      </c>
      <c r="AU215" s="213" t="s">
        <v>84</v>
      </c>
      <c r="AY215" s="14" t="s">
        <v>119</v>
      </c>
      <c r="BE215" s="214">
        <f t="shared" si="34"/>
        <v>0</v>
      </c>
      <c r="BF215" s="214">
        <f t="shared" si="35"/>
        <v>0</v>
      </c>
      <c r="BG215" s="214">
        <f t="shared" si="36"/>
        <v>0</v>
      </c>
      <c r="BH215" s="214">
        <f t="shared" si="37"/>
        <v>0</v>
      </c>
      <c r="BI215" s="214">
        <f t="shared" si="38"/>
        <v>0</v>
      </c>
      <c r="BJ215" s="14" t="s">
        <v>82</v>
      </c>
      <c r="BK215" s="214">
        <f t="shared" si="39"/>
        <v>0</v>
      </c>
      <c r="BL215" s="14" t="s">
        <v>126</v>
      </c>
      <c r="BM215" s="213" t="s">
        <v>575</v>
      </c>
    </row>
    <row r="216" spans="1:65" s="2" customFormat="1" ht="21.75" customHeight="1">
      <c r="A216" s="31"/>
      <c r="B216" s="32"/>
      <c r="C216" s="215" t="s">
        <v>576</v>
      </c>
      <c r="D216" s="215" t="s">
        <v>128</v>
      </c>
      <c r="E216" s="216" t="s">
        <v>577</v>
      </c>
      <c r="F216" s="217" t="s">
        <v>578</v>
      </c>
      <c r="G216" s="218" t="s">
        <v>131</v>
      </c>
      <c r="H216" s="219">
        <v>2</v>
      </c>
      <c r="I216" s="220"/>
      <c r="J216" s="221">
        <f t="shared" si="30"/>
        <v>0</v>
      </c>
      <c r="K216" s="222"/>
      <c r="L216" s="223"/>
      <c r="M216" s="224" t="s">
        <v>1</v>
      </c>
      <c r="N216" s="225" t="s">
        <v>39</v>
      </c>
      <c r="O216" s="68"/>
      <c r="P216" s="211">
        <f t="shared" si="31"/>
        <v>0</v>
      </c>
      <c r="Q216" s="211">
        <v>4.7399999999999998E-2</v>
      </c>
      <c r="R216" s="211">
        <f t="shared" si="32"/>
        <v>9.4799999999999995E-2</v>
      </c>
      <c r="S216" s="211">
        <v>0</v>
      </c>
      <c r="T216" s="212">
        <f t="shared" si="3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13" t="s">
        <v>132</v>
      </c>
      <c r="AT216" s="213" t="s">
        <v>128</v>
      </c>
      <c r="AU216" s="213" t="s">
        <v>84</v>
      </c>
      <c r="AY216" s="14" t="s">
        <v>119</v>
      </c>
      <c r="BE216" s="214">
        <f t="shared" si="34"/>
        <v>0</v>
      </c>
      <c r="BF216" s="214">
        <f t="shared" si="35"/>
        <v>0</v>
      </c>
      <c r="BG216" s="214">
        <f t="shared" si="36"/>
        <v>0</v>
      </c>
      <c r="BH216" s="214">
        <f t="shared" si="37"/>
        <v>0</v>
      </c>
      <c r="BI216" s="214">
        <f t="shared" si="38"/>
        <v>0</v>
      </c>
      <c r="BJ216" s="14" t="s">
        <v>82</v>
      </c>
      <c r="BK216" s="214">
        <f t="shared" si="39"/>
        <v>0</v>
      </c>
      <c r="BL216" s="14" t="s">
        <v>126</v>
      </c>
      <c r="BM216" s="213" t="s">
        <v>579</v>
      </c>
    </row>
    <row r="217" spans="1:65" s="2" customFormat="1" ht="16.5" customHeight="1">
      <c r="A217" s="31"/>
      <c r="B217" s="32"/>
      <c r="C217" s="201" t="s">
        <v>580</v>
      </c>
      <c r="D217" s="201" t="s">
        <v>122</v>
      </c>
      <c r="E217" s="202" t="s">
        <v>581</v>
      </c>
      <c r="F217" s="203" t="s">
        <v>582</v>
      </c>
      <c r="G217" s="204" t="s">
        <v>131</v>
      </c>
      <c r="H217" s="205">
        <v>48</v>
      </c>
      <c r="I217" s="206"/>
      <c r="J217" s="207">
        <f t="shared" si="30"/>
        <v>0</v>
      </c>
      <c r="K217" s="208"/>
      <c r="L217" s="36"/>
      <c r="M217" s="209" t="s">
        <v>1</v>
      </c>
      <c r="N217" s="210" t="s">
        <v>39</v>
      </c>
      <c r="O217" s="68"/>
      <c r="P217" s="211">
        <f t="shared" si="31"/>
        <v>0</v>
      </c>
      <c r="Q217" s="211">
        <v>0</v>
      </c>
      <c r="R217" s="211">
        <f t="shared" si="32"/>
        <v>0</v>
      </c>
      <c r="S217" s="211">
        <v>0</v>
      </c>
      <c r="T217" s="212">
        <f t="shared" si="3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13" t="s">
        <v>126</v>
      </c>
      <c r="AT217" s="213" t="s">
        <v>122</v>
      </c>
      <c r="AU217" s="213" t="s">
        <v>84</v>
      </c>
      <c r="AY217" s="14" t="s">
        <v>119</v>
      </c>
      <c r="BE217" s="214">
        <f t="shared" si="34"/>
        <v>0</v>
      </c>
      <c r="BF217" s="214">
        <f t="shared" si="35"/>
        <v>0</v>
      </c>
      <c r="BG217" s="214">
        <f t="shared" si="36"/>
        <v>0</v>
      </c>
      <c r="BH217" s="214">
        <f t="shared" si="37"/>
        <v>0</v>
      </c>
      <c r="BI217" s="214">
        <f t="shared" si="38"/>
        <v>0</v>
      </c>
      <c r="BJ217" s="14" t="s">
        <v>82</v>
      </c>
      <c r="BK217" s="214">
        <f t="shared" si="39"/>
        <v>0</v>
      </c>
      <c r="BL217" s="14" t="s">
        <v>126</v>
      </c>
      <c r="BM217" s="213" t="s">
        <v>583</v>
      </c>
    </row>
    <row r="218" spans="1:65" s="2" customFormat="1" ht="21.75" customHeight="1">
      <c r="A218" s="31"/>
      <c r="B218" s="32"/>
      <c r="C218" s="201" t="s">
        <v>584</v>
      </c>
      <c r="D218" s="201" t="s">
        <v>122</v>
      </c>
      <c r="E218" s="202" t="s">
        <v>585</v>
      </c>
      <c r="F218" s="203" t="s">
        <v>586</v>
      </c>
      <c r="G218" s="204" t="s">
        <v>281</v>
      </c>
      <c r="H218" s="205">
        <v>2.915</v>
      </c>
      <c r="I218" s="206"/>
      <c r="J218" s="207">
        <f t="shared" si="30"/>
        <v>0</v>
      </c>
      <c r="K218" s="208"/>
      <c r="L218" s="36"/>
      <c r="M218" s="209" t="s">
        <v>1</v>
      </c>
      <c r="N218" s="210" t="s">
        <v>39</v>
      </c>
      <c r="O218" s="68"/>
      <c r="P218" s="211">
        <f t="shared" si="31"/>
        <v>0</v>
      </c>
      <c r="Q218" s="211">
        <v>0</v>
      </c>
      <c r="R218" s="211">
        <f t="shared" si="32"/>
        <v>0</v>
      </c>
      <c r="S218" s="211">
        <v>0</v>
      </c>
      <c r="T218" s="212">
        <f t="shared" si="3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13" t="s">
        <v>126</v>
      </c>
      <c r="AT218" s="213" t="s">
        <v>122</v>
      </c>
      <c r="AU218" s="213" t="s">
        <v>84</v>
      </c>
      <c r="AY218" s="14" t="s">
        <v>119</v>
      </c>
      <c r="BE218" s="214">
        <f t="shared" si="34"/>
        <v>0</v>
      </c>
      <c r="BF218" s="214">
        <f t="shared" si="35"/>
        <v>0</v>
      </c>
      <c r="BG218" s="214">
        <f t="shared" si="36"/>
        <v>0</v>
      </c>
      <c r="BH218" s="214">
        <f t="shared" si="37"/>
        <v>0</v>
      </c>
      <c r="BI218" s="214">
        <f t="shared" si="38"/>
        <v>0</v>
      </c>
      <c r="BJ218" s="14" t="s">
        <v>82</v>
      </c>
      <c r="BK218" s="214">
        <f t="shared" si="39"/>
        <v>0</v>
      </c>
      <c r="BL218" s="14" t="s">
        <v>126</v>
      </c>
      <c r="BM218" s="213" t="s">
        <v>587</v>
      </c>
    </row>
    <row r="219" spans="1:65" s="12" customFormat="1" ht="25.95" customHeight="1">
      <c r="B219" s="185"/>
      <c r="C219" s="186"/>
      <c r="D219" s="187" t="s">
        <v>73</v>
      </c>
      <c r="E219" s="188" t="s">
        <v>588</v>
      </c>
      <c r="F219" s="188" t="s">
        <v>589</v>
      </c>
      <c r="G219" s="186"/>
      <c r="H219" s="186"/>
      <c r="I219" s="189"/>
      <c r="J219" s="190">
        <f>BK219</f>
        <v>0</v>
      </c>
      <c r="K219" s="186"/>
      <c r="L219" s="191"/>
      <c r="M219" s="192"/>
      <c r="N219" s="193"/>
      <c r="O219" s="193"/>
      <c r="P219" s="194">
        <f>P220</f>
        <v>0</v>
      </c>
      <c r="Q219" s="193"/>
      <c r="R219" s="194">
        <f>R220</f>
        <v>0</v>
      </c>
      <c r="S219" s="193"/>
      <c r="T219" s="195">
        <f>T220</f>
        <v>0</v>
      </c>
      <c r="AR219" s="196" t="s">
        <v>138</v>
      </c>
      <c r="AT219" s="197" t="s">
        <v>73</v>
      </c>
      <c r="AU219" s="197" t="s">
        <v>74</v>
      </c>
      <c r="AY219" s="196" t="s">
        <v>119</v>
      </c>
      <c r="BK219" s="198">
        <f>BK220</f>
        <v>0</v>
      </c>
    </row>
    <row r="220" spans="1:65" s="2" customFormat="1" ht="16.5" customHeight="1">
      <c r="A220" s="31"/>
      <c r="B220" s="32"/>
      <c r="C220" s="201" t="s">
        <v>590</v>
      </c>
      <c r="D220" s="201" t="s">
        <v>122</v>
      </c>
      <c r="E220" s="202" t="s">
        <v>591</v>
      </c>
      <c r="F220" s="203" t="s">
        <v>592</v>
      </c>
      <c r="G220" s="204" t="s">
        <v>593</v>
      </c>
      <c r="H220" s="205">
        <v>50</v>
      </c>
      <c r="I220" s="206"/>
      <c r="J220" s="207">
        <f>ROUND(I220*H220,2)</f>
        <v>0</v>
      </c>
      <c r="K220" s="208"/>
      <c r="L220" s="36"/>
      <c r="M220" s="209" t="s">
        <v>1</v>
      </c>
      <c r="N220" s="210" t="s">
        <v>39</v>
      </c>
      <c r="O220" s="68"/>
      <c r="P220" s="211">
        <f>O220*H220</f>
        <v>0</v>
      </c>
      <c r="Q220" s="211">
        <v>0</v>
      </c>
      <c r="R220" s="211">
        <f>Q220*H220</f>
        <v>0</v>
      </c>
      <c r="S220" s="211">
        <v>0</v>
      </c>
      <c r="T220" s="212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13" t="s">
        <v>594</v>
      </c>
      <c r="AT220" s="213" t="s">
        <v>122</v>
      </c>
      <c r="AU220" s="213" t="s">
        <v>82</v>
      </c>
      <c r="AY220" s="14" t="s">
        <v>119</v>
      </c>
      <c r="BE220" s="214">
        <f>IF(N220="základní",J220,0)</f>
        <v>0</v>
      </c>
      <c r="BF220" s="214">
        <f>IF(N220="snížená",J220,0)</f>
        <v>0</v>
      </c>
      <c r="BG220" s="214">
        <f>IF(N220="zákl. přenesená",J220,0)</f>
        <v>0</v>
      </c>
      <c r="BH220" s="214">
        <f>IF(N220="sníž. přenesená",J220,0)</f>
        <v>0</v>
      </c>
      <c r="BI220" s="214">
        <f>IF(N220="nulová",J220,0)</f>
        <v>0</v>
      </c>
      <c r="BJ220" s="14" t="s">
        <v>82</v>
      </c>
      <c r="BK220" s="214">
        <f>ROUND(I220*H220,2)</f>
        <v>0</v>
      </c>
      <c r="BL220" s="14" t="s">
        <v>594</v>
      </c>
      <c r="BM220" s="213" t="s">
        <v>595</v>
      </c>
    </row>
    <row r="221" spans="1:65" s="12" customFormat="1" ht="25.95" customHeight="1">
      <c r="B221" s="185"/>
      <c r="C221" s="186"/>
      <c r="D221" s="187" t="s">
        <v>73</v>
      </c>
      <c r="E221" s="188" t="s">
        <v>204</v>
      </c>
      <c r="F221" s="188" t="s">
        <v>205</v>
      </c>
      <c r="G221" s="186"/>
      <c r="H221" s="186"/>
      <c r="I221" s="189"/>
      <c r="J221" s="190">
        <f>BK221</f>
        <v>0</v>
      </c>
      <c r="K221" s="186"/>
      <c r="L221" s="191"/>
      <c r="M221" s="192"/>
      <c r="N221" s="193"/>
      <c r="O221" s="193"/>
      <c r="P221" s="194">
        <f>P222</f>
        <v>0</v>
      </c>
      <c r="Q221" s="193"/>
      <c r="R221" s="194">
        <f>R222</f>
        <v>0</v>
      </c>
      <c r="S221" s="193"/>
      <c r="T221" s="195">
        <f>T222</f>
        <v>0</v>
      </c>
      <c r="AR221" s="196" t="s">
        <v>142</v>
      </c>
      <c r="AT221" s="197" t="s">
        <v>73</v>
      </c>
      <c r="AU221" s="197" t="s">
        <v>74</v>
      </c>
      <c r="AY221" s="196" t="s">
        <v>119</v>
      </c>
      <c r="BK221" s="198">
        <f>BK222</f>
        <v>0</v>
      </c>
    </row>
    <row r="222" spans="1:65" s="12" customFormat="1" ht="22.8" customHeight="1">
      <c r="B222" s="185"/>
      <c r="C222" s="186"/>
      <c r="D222" s="187" t="s">
        <v>73</v>
      </c>
      <c r="E222" s="199" t="s">
        <v>206</v>
      </c>
      <c r="F222" s="199" t="s">
        <v>207</v>
      </c>
      <c r="G222" s="186"/>
      <c r="H222" s="186"/>
      <c r="I222" s="189"/>
      <c r="J222" s="200">
        <f>BK222</f>
        <v>0</v>
      </c>
      <c r="K222" s="186"/>
      <c r="L222" s="191"/>
      <c r="M222" s="192"/>
      <c r="N222" s="193"/>
      <c r="O222" s="193"/>
      <c r="P222" s="194">
        <f>P223</f>
        <v>0</v>
      </c>
      <c r="Q222" s="193"/>
      <c r="R222" s="194">
        <f>R223</f>
        <v>0</v>
      </c>
      <c r="S222" s="193"/>
      <c r="T222" s="195">
        <f>T223</f>
        <v>0</v>
      </c>
      <c r="AR222" s="196" t="s">
        <v>142</v>
      </c>
      <c r="AT222" s="197" t="s">
        <v>73</v>
      </c>
      <c r="AU222" s="197" t="s">
        <v>82</v>
      </c>
      <c r="AY222" s="196" t="s">
        <v>119</v>
      </c>
      <c r="BK222" s="198">
        <f>BK223</f>
        <v>0</v>
      </c>
    </row>
    <row r="223" spans="1:65" s="2" customFormat="1" ht="16.5" customHeight="1">
      <c r="A223" s="31"/>
      <c r="B223" s="32"/>
      <c r="C223" s="201" t="s">
        <v>596</v>
      </c>
      <c r="D223" s="201" t="s">
        <v>122</v>
      </c>
      <c r="E223" s="202" t="s">
        <v>597</v>
      </c>
      <c r="F223" s="203" t="s">
        <v>598</v>
      </c>
      <c r="G223" s="204" t="s">
        <v>131</v>
      </c>
      <c r="H223" s="205">
        <v>1</v>
      </c>
      <c r="I223" s="206"/>
      <c r="J223" s="207">
        <f>ROUND(I223*H223,2)</f>
        <v>0</v>
      </c>
      <c r="K223" s="208"/>
      <c r="L223" s="36"/>
      <c r="M223" s="226" t="s">
        <v>1</v>
      </c>
      <c r="N223" s="227" t="s">
        <v>39</v>
      </c>
      <c r="O223" s="228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13" t="s">
        <v>211</v>
      </c>
      <c r="AT223" s="213" t="s">
        <v>122</v>
      </c>
      <c r="AU223" s="213" t="s">
        <v>84</v>
      </c>
      <c r="AY223" s="14" t="s">
        <v>119</v>
      </c>
      <c r="BE223" s="214">
        <f>IF(N223="základní",J223,0)</f>
        <v>0</v>
      </c>
      <c r="BF223" s="214">
        <f>IF(N223="snížená",J223,0)</f>
        <v>0</v>
      </c>
      <c r="BG223" s="214">
        <f>IF(N223="zákl. přenesená",J223,0)</f>
        <v>0</v>
      </c>
      <c r="BH223" s="214">
        <f>IF(N223="sníž. přenesená",J223,0)</f>
        <v>0</v>
      </c>
      <c r="BI223" s="214">
        <f>IF(N223="nulová",J223,0)</f>
        <v>0</v>
      </c>
      <c r="BJ223" s="14" t="s">
        <v>82</v>
      </c>
      <c r="BK223" s="214">
        <f>ROUND(I223*H223,2)</f>
        <v>0</v>
      </c>
      <c r="BL223" s="14" t="s">
        <v>211</v>
      </c>
      <c r="BM223" s="213" t="s">
        <v>599</v>
      </c>
    </row>
    <row r="224" spans="1:65" s="2" customFormat="1" ht="6.9" customHeight="1">
      <c r="A224" s="31"/>
      <c r="B224" s="51"/>
      <c r="C224" s="52"/>
      <c r="D224" s="52"/>
      <c r="E224" s="52"/>
      <c r="F224" s="52"/>
      <c r="G224" s="52"/>
      <c r="H224" s="52"/>
      <c r="I224" s="149"/>
      <c r="J224" s="52"/>
      <c r="K224" s="52"/>
      <c r="L224" s="36"/>
      <c r="M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</row>
  </sheetData>
  <sheetProtection algorithmName="SHA-512" hashValue="9/5F0YoQt4pAlBVBNPV/Y7t02+1LI1Sw6UfRJG56hlvmIe17EUGCB4bgBeR9mD21EJI731+bsyx4p8DHvO78hg==" saltValue="vGPDeDgDr2zols3MUCF17jHNBw+BY9dMjcuZGUctT1f9Gl3LeJoSl2sqyM+v+zu3QxXTX6S+1BJNj8dBXVpnbA==" spinCount="100000" sheet="1" objects="1" scenarios="1" formatColumns="0" formatRows="0" autoFilter="0"/>
  <autoFilter ref="C125:K223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EL - Elektro</vt:lpstr>
      <vt:lpstr>ÚT - Ústřední vytápění</vt:lpstr>
      <vt:lpstr>'EL - Elektro'!Názvy_tisku</vt:lpstr>
      <vt:lpstr>'Rekapitulace stavby'!Názvy_tisku</vt:lpstr>
      <vt:lpstr>'ÚT - Ústřední vytápění'!Názvy_tisku</vt:lpstr>
      <vt:lpstr>'EL - Elektro'!Oblast_tisku</vt:lpstr>
      <vt:lpstr>'Rekapitulace stavby'!Oblast_tisku</vt:lpstr>
      <vt:lpstr>'ÚT - Ústřední vytápění'!Oblast_tisku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Fejk</dc:creator>
  <cp:lastModifiedBy>Iva Gracíková</cp:lastModifiedBy>
  <dcterms:created xsi:type="dcterms:W3CDTF">2020-01-22T13:39:53Z</dcterms:created>
  <dcterms:modified xsi:type="dcterms:W3CDTF">2021-03-08T10:01:02Z</dcterms:modified>
</cp:coreProperties>
</file>